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joho\JRedirectRDS$\220421\Desktop\受付準備\"/>
    </mc:Choice>
  </mc:AlternateContent>
  <bookViews>
    <workbookView xWindow="0" yWindow="0" windowWidth="10155" windowHeight="7440"/>
  </bookViews>
  <sheets>
    <sheet name="（別紙１）算出表" sheetId="1" r:id="rId1"/>
  </sheets>
  <definedNames>
    <definedName name="_xlnm.Print_Area" localSheetId="0">'（別紙１）算出表'!$B$1:$AR$38</definedName>
    <definedName name="Z_C018116C_3D44_4FFC_A6CE_C30AC53984B1_.wvu.PrintArea" localSheetId="0" hidden="1">'（別紙１）算出表'!$B$1:$AR$38</definedName>
    <definedName name="Z_C018116C_3D44_4FFC_A6CE_C30AC53984B1_.wvu.Rows" localSheetId="0" hidden="1">'（別紙１）算出表'!$1:$1</definedName>
  </definedNames>
  <calcPr calcId="162913"/>
  <customWorkbookViews>
    <customWorkbookView name="堀口　賢一 - 個人用ビュー" guid="{C018116C-3D44-4FFC-A6CE-C30AC53984B1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9" i="1" l="1"/>
  <c r="AN34" i="1" l="1"/>
  <c r="AN30" i="1"/>
  <c r="AN27" i="1" l="1"/>
  <c r="AN28" i="1" s="1"/>
  <c r="AN21" i="1"/>
  <c r="AN19" i="1"/>
  <c r="AN20" i="1"/>
  <c r="AN18" i="1"/>
  <c r="V21" i="1"/>
  <c r="V20" i="1"/>
  <c r="V19" i="1"/>
  <c r="V18" i="1"/>
  <c r="AN11" i="1"/>
  <c r="AN10" i="1"/>
  <c r="AN7" i="1"/>
  <c r="AN8" i="1"/>
  <c r="AN22" i="1" l="1"/>
  <c r="AN14" i="1"/>
  <c r="AN12" i="1" l="1"/>
  <c r="O24" i="1" s="1"/>
  <c r="AN24" i="1" s="1"/>
  <c r="AN38" i="1" s="1"/>
</calcChain>
</file>

<file path=xl/sharedStrings.xml><?xml version="1.0" encoding="utf-8"?>
<sst xmlns="http://schemas.openxmlformats.org/spreadsheetml/2006/main" count="110" uniqueCount="67">
  <si>
    <t>（別紙１）</t>
    <rPh sb="1" eb="3">
      <t>ベッシ</t>
    </rPh>
    <phoneticPr fontId="1"/>
  </si>
  <si>
    <t>設置機器</t>
    <rPh sb="0" eb="2">
      <t>セッチ</t>
    </rPh>
    <rPh sb="2" eb="4">
      <t>キキ</t>
    </rPh>
    <phoneticPr fontId="1"/>
  </si>
  <si>
    <t>２　太陽光発電設備</t>
    <rPh sb="2" eb="5">
      <t>タイヨウコウ</t>
    </rPh>
    <rPh sb="5" eb="7">
      <t>ハツデン</t>
    </rPh>
    <rPh sb="7" eb="9">
      <t>セツビ</t>
    </rPh>
    <phoneticPr fontId="1"/>
  </si>
  <si>
    <t>円</t>
    <rPh sb="0" eb="1">
      <t>エン</t>
    </rPh>
    <phoneticPr fontId="1"/>
  </si>
  <si>
    <t>小計</t>
    <rPh sb="0" eb="2">
      <t>ショウケイ</t>
    </rPh>
    <phoneticPr fontId="1"/>
  </si>
  <si>
    <t>小</t>
    <rPh sb="0" eb="1">
      <t>ショウ</t>
    </rPh>
    <phoneticPr fontId="1"/>
  </si>
  <si>
    <t>箇所</t>
    <rPh sb="0" eb="2">
      <t>カショ</t>
    </rPh>
    <phoneticPr fontId="1"/>
  </si>
  <si>
    <t>箇所数</t>
    <rPh sb="0" eb="2">
      <t>カショ</t>
    </rPh>
    <rPh sb="2" eb="3">
      <t>スウ</t>
    </rPh>
    <phoneticPr fontId="1"/>
  </si>
  <si>
    <t>単価</t>
    <rPh sb="0" eb="2">
      <t>タンカ</t>
    </rPh>
    <phoneticPr fontId="1"/>
  </si>
  <si>
    <t>枚</t>
    <rPh sb="0" eb="1">
      <t>マイ</t>
    </rPh>
    <phoneticPr fontId="1"/>
  </si>
  <si>
    <t>面積に関わらず、27,000円/箇所</t>
    <rPh sb="0" eb="2">
      <t>メンセキ</t>
    </rPh>
    <rPh sb="3" eb="4">
      <t>カカ</t>
    </rPh>
    <rPh sb="14" eb="15">
      <t>エン</t>
    </rPh>
    <rPh sb="16" eb="18">
      <t>カショ</t>
    </rPh>
    <phoneticPr fontId="1"/>
  </si>
  <si>
    <t>面積に関わらず、66,000円/箇所</t>
    <rPh sb="0" eb="2">
      <t>メンセキ</t>
    </rPh>
    <rPh sb="3" eb="4">
      <t>カカ</t>
    </rPh>
    <rPh sb="14" eb="15">
      <t>エン</t>
    </rPh>
    <rPh sb="16" eb="18">
      <t>カショ</t>
    </rPh>
    <phoneticPr fontId="1"/>
  </si>
  <si>
    <t>小 6,000円/箇所、中 15,000円/箇所、大 30,000円/箇所</t>
    <rPh sb="0" eb="1">
      <t>ショウ</t>
    </rPh>
    <rPh sb="7" eb="8">
      <t>エン</t>
    </rPh>
    <rPh sb="9" eb="11">
      <t>カショ</t>
    </rPh>
    <rPh sb="12" eb="13">
      <t>チュウ</t>
    </rPh>
    <rPh sb="20" eb="21">
      <t>エン</t>
    </rPh>
    <rPh sb="22" eb="24">
      <t>カショ</t>
    </rPh>
    <rPh sb="25" eb="26">
      <t>ダイ</t>
    </rPh>
    <rPh sb="33" eb="34">
      <t>エン</t>
    </rPh>
    <rPh sb="35" eb="37">
      <t>カショ</t>
    </rPh>
    <phoneticPr fontId="1"/>
  </si>
  <si>
    <t>小 9,000円/箇所、中 31,000円/箇所、大 65,000円/箇所</t>
    <rPh sb="0" eb="1">
      <t>ショウ</t>
    </rPh>
    <rPh sb="7" eb="8">
      <t>エン</t>
    </rPh>
    <rPh sb="9" eb="11">
      <t>カショ</t>
    </rPh>
    <rPh sb="12" eb="13">
      <t>チュウ</t>
    </rPh>
    <rPh sb="20" eb="21">
      <t>エン</t>
    </rPh>
    <rPh sb="22" eb="24">
      <t>カショ</t>
    </rPh>
    <rPh sb="25" eb="26">
      <t>ダイ</t>
    </rPh>
    <rPh sb="33" eb="34">
      <t>エン</t>
    </rPh>
    <rPh sb="35" eb="37">
      <t>カショ</t>
    </rPh>
    <phoneticPr fontId="1"/>
  </si>
  <si>
    <t>小 4,000円/枚、中 10,000円/枚、大 16,000円/枚</t>
    <rPh sb="0" eb="1">
      <t>ショウ</t>
    </rPh>
    <rPh sb="7" eb="8">
      <t>エン</t>
    </rPh>
    <rPh sb="9" eb="10">
      <t>マイ</t>
    </rPh>
    <rPh sb="11" eb="12">
      <t>チュウ</t>
    </rPh>
    <rPh sb="19" eb="20">
      <t>エン</t>
    </rPh>
    <rPh sb="21" eb="22">
      <t>マイ</t>
    </rPh>
    <rPh sb="23" eb="24">
      <t>ダイ</t>
    </rPh>
    <rPh sb="31" eb="32">
      <t>エン</t>
    </rPh>
    <rPh sb="33" eb="34">
      <t>マイ</t>
    </rPh>
    <phoneticPr fontId="1"/>
  </si>
  <si>
    <t>省エネ設備合計
Ａ+Ｂ+Ｃ</t>
    <rPh sb="0" eb="1">
      <t>ショウ</t>
    </rPh>
    <rPh sb="3" eb="5">
      <t>セツビ</t>
    </rPh>
    <rPh sb="5" eb="7">
      <t>ゴウケイ</t>
    </rPh>
    <phoneticPr fontId="1"/>
  </si>
  <si>
    <t>円</t>
    <rPh sb="0" eb="1">
      <t>エン</t>
    </rPh>
    <phoneticPr fontId="1"/>
  </si>
  <si>
    <t>内窓設置</t>
    <rPh sb="0" eb="2">
      <t>ウチマド</t>
    </rPh>
    <rPh sb="2" eb="4">
      <t>セッチ</t>
    </rPh>
    <phoneticPr fontId="1"/>
  </si>
  <si>
    <t>外窓交換</t>
    <rPh sb="0" eb="1">
      <t>ソト</t>
    </rPh>
    <rPh sb="1" eb="2">
      <t>マド</t>
    </rPh>
    <rPh sb="2" eb="4">
      <t>コウカン</t>
    </rPh>
    <phoneticPr fontId="1"/>
  </si>
  <si>
    <t>窓ガラス交換</t>
    <rPh sb="0" eb="1">
      <t>マド</t>
    </rPh>
    <rPh sb="4" eb="6">
      <t>コウカン</t>
    </rPh>
    <phoneticPr fontId="1"/>
  </si>
  <si>
    <t>勝手口ドア交換</t>
    <rPh sb="0" eb="3">
      <t>カッテグチ</t>
    </rPh>
    <rPh sb="5" eb="7">
      <t>コウカン</t>
    </rPh>
    <phoneticPr fontId="1"/>
  </si>
  <si>
    <t>玄関ドア交換</t>
    <rPh sb="0" eb="2">
      <t>ゲンカン</t>
    </rPh>
    <rPh sb="4" eb="6">
      <t>コウカン</t>
    </rPh>
    <phoneticPr fontId="1"/>
  </si>
  <si>
    <t>lm</t>
    <phoneticPr fontId="1"/>
  </si>
  <si>
    <t>光束(ルーメン)合計</t>
    <rPh sb="0" eb="1">
      <t>ヒカリ</t>
    </rPh>
    <rPh sb="1" eb="2">
      <t>タバ</t>
    </rPh>
    <rPh sb="8" eb="10">
      <t>ゴウケイ</t>
    </rPh>
    <phoneticPr fontId="1"/>
  </si>
  <si>
    <t>円</t>
    <rPh sb="0" eb="1">
      <t>エン</t>
    </rPh>
    <phoneticPr fontId="1"/>
  </si>
  <si>
    <t>エコジョーズ(40,000円/基)</t>
    <rPh sb="13" eb="14">
      <t>エン</t>
    </rPh>
    <rPh sb="15" eb="16">
      <t>キ</t>
    </rPh>
    <phoneticPr fontId="1"/>
  </si>
  <si>
    <t>エコフィール(50,000円/基)</t>
    <rPh sb="13" eb="14">
      <t>エン</t>
    </rPh>
    <rPh sb="15" eb="16">
      <t>キ</t>
    </rPh>
    <phoneticPr fontId="1"/>
  </si>
  <si>
    <t>エネファーム(200,000円/基)</t>
    <rPh sb="14" eb="15">
      <t>エン</t>
    </rPh>
    <rPh sb="16" eb="17">
      <t>キ</t>
    </rPh>
    <phoneticPr fontId="1"/>
  </si>
  <si>
    <t>エコキュート(100,000円/基)</t>
    <rPh sb="14" eb="15">
      <t>エン</t>
    </rPh>
    <rPh sb="16" eb="17">
      <t>キ</t>
    </rPh>
    <phoneticPr fontId="1"/>
  </si>
  <si>
    <t>ハイブリット給湯器(80,000円/基)</t>
    <rPh sb="6" eb="9">
      <t>キュウトウキ</t>
    </rPh>
    <rPh sb="16" eb="17">
      <t>エン</t>
    </rPh>
    <rPh sb="18" eb="19">
      <t>キ</t>
    </rPh>
    <phoneticPr fontId="1"/>
  </si>
  <si>
    <t>太陽熱利用(自然循環型)(40,000円/基)</t>
    <rPh sb="0" eb="3">
      <t>タイヨウネツ</t>
    </rPh>
    <rPh sb="3" eb="5">
      <t>リヨウ</t>
    </rPh>
    <rPh sb="6" eb="8">
      <t>シゼン</t>
    </rPh>
    <rPh sb="8" eb="11">
      <t>ジュンカンガタ</t>
    </rPh>
    <rPh sb="19" eb="20">
      <t>エン</t>
    </rPh>
    <rPh sb="21" eb="22">
      <t>キ</t>
    </rPh>
    <phoneticPr fontId="1"/>
  </si>
  <si>
    <t>太陽熱利用(強制循環型)(80,000円/基)</t>
    <rPh sb="0" eb="3">
      <t>タイヨウネツ</t>
    </rPh>
    <rPh sb="3" eb="5">
      <t>リヨウ</t>
    </rPh>
    <rPh sb="6" eb="8">
      <t>キョウセイ</t>
    </rPh>
    <rPh sb="8" eb="11">
      <t>ジュンカンガタ</t>
    </rPh>
    <rPh sb="19" eb="20">
      <t>エン</t>
    </rPh>
    <rPh sb="21" eb="22">
      <t>キ</t>
    </rPh>
    <phoneticPr fontId="1"/>
  </si>
  <si>
    <t>地中熱利用設備(200,000円/基)</t>
    <rPh sb="0" eb="2">
      <t>チチュウ</t>
    </rPh>
    <rPh sb="2" eb="3">
      <t>ネツ</t>
    </rPh>
    <rPh sb="3" eb="5">
      <t>リヨウ</t>
    </rPh>
    <rPh sb="5" eb="7">
      <t>セツビ</t>
    </rPh>
    <rPh sb="15" eb="16">
      <t>エン</t>
    </rPh>
    <rPh sb="17" eb="18">
      <t>キ</t>
    </rPh>
    <phoneticPr fontId="1"/>
  </si>
  <si>
    <t>基</t>
    <rPh sb="0" eb="1">
      <t>キ</t>
    </rPh>
    <phoneticPr fontId="1"/>
  </si>
  <si>
    <t>設置機器(単価)</t>
    <rPh sb="0" eb="2">
      <t>セッチ</t>
    </rPh>
    <rPh sb="2" eb="4">
      <t>キキ</t>
    </rPh>
    <phoneticPr fontId="1"/>
  </si>
  <si>
    <t>基数</t>
    <rPh sb="0" eb="2">
      <t>キスウ</t>
    </rPh>
    <phoneticPr fontId="1"/>
  </si>
  <si>
    <t>小計</t>
    <rPh sb="0" eb="2">
      <t>ショウケイ</t>
    </rPh>
    <phoneticPr fontId="1"/>
  </si>
  <si>
    <t>kW</t>
    <phoneticPr fontId="1"/>
  </si>
  <si>
    <t>太陽電池の最大出力</t>
    <rPh sb="0" eb="2">
      <t>タイヨウ</t>
    </rPh>
    <rPh sb="2" eb="4">
      <t>デンチ</t>
    </rPh>
    <rPh sb="5" eb="7">
      <t>サイダイ</t>
    </rPh>
    <rPh sb="7" eb="9">
      <t>シュツリョク</t>
    </rPh>
    <phoneticPr fontId="1"/>
  </si>
  <si>
    <t>中</t>
    <rPh sb="0" eb="1">
      <t>チュウ</t>
    </rPh>
    <phoneticPr fontId="1"/>
  </si>
  <si>
    <t>箇所</t>
    <rPh sb="0" eb="2">
      <t>カショ</t>
    </rPh>
    <phoneticPr fontId="1"/>
  </si>
  <si>
    <t>大</t>
    <rPh sb="0" eb="1">
      <t>ダイ</t>
    </rPh>
    <phoneticPr fontId="1"/>
  </si>
  <si>
    <t>枚</t>
    <rPh sb="0" eb="1">
      <t>マイ</t>
    </rPh>
    <phoneticPr fontId="1"/>
  </si>
  <si>
    <t>小計</t>
    <rPh sb="0" eb="2">
      <t>ショウケイ</t>
    </rPh>
    <phoneticPr fontId="1"/>
  </si>
  <si>
    <t>円</t>
    <rPh sb="0" eb="1">
      <t>エン</t>
    </rPh>
    <phoneticPr fontId="1"/>
  </si>
  <si>
    <t>４　電気自動車等充給電設備（Ⅴ２Ｈ）</t>
    <rPh sb="2" eb="4">
      <t>デンキ</t>
    </rPh>
    <rPh sb="4" eb="7">
      <t>ジドウシャ</t>
    </rPh>
    <rPh sb="7" eb="8">
      <t>トウ</t>
    </rPh>
    <rPh sb="8" eb="9">
      <t>ジュウ</t>
    </rPh>
    <rPh sb="9" eb="11">
      <t>キュウデン</t>
    </rPh>
    <rPh sb="11" eb="13">
      <t>セツビ</t>
    </rPh>
    <phoneticPr fontId="1"/>
  </si>
  <si>
    <t>５　補助金申請額　合計</t>
    <rPh sb="2" eb="5">
      <t>ホジョキン</t>
    </rPh>
    <rPh sb="5" eb="7">
      <t>シンセイ</t>
    </rPh>
    <rPh sb="7" eb="8">
      <t>ガク</t>
    </rPh>
    <rPh sb="9" eb="11">
      <t>ゴウケイ</t>
    </rPh>
    <phoneticPr fontId="1"/>
  </si>
  <si>
    <t>補助金申請額　合計　①+②+③+④</t>
    <rPh sb="0" eb="3">
      <t>ホジョキン</t>
    </rPh>
    <rPh sb="3" eb="5">
      <t>シンセイ</t>
    </rPh>
    <rPh sb="5" eb="6">
      <t>ガク</t>
    </rPh>
    <rPh sb="7" eb="9">
      <t>ゴウケイ</t>
    </rPh>
    <phoneticPr fontId="1"/>
  </si>
  <si>
    <t>１　省エネ設備</t>
    <rPh sb="2" eb="3">
      <t>ショウ</t>
    </rPh>
    <rPh sb="5" eb="7">
      <t>セツビ</t>
    </rPh>
    <phoneticPr fontId="1"/>
  </si>
  <si>
    <t>電気自動車等充給電設備申請額④（100,000円）</t>
    <rPh sb="0" eb="2">
      <t>デンキ</t>
    </rPh>
    <rPh sb="2" eb="5">
      <t>ジドウシャ</t>
    </rPh>
    <rPh sb="5" eb="6">
      <t>トウ</t>
    </rPh>
    <rPh sb="6" eb="7">
      <t>ジュウ</t>
    </rPh>
    <rPh sb="7" eb="9">
      <t>キュウデン</t>
    </rPh>
    <rPh sb="9" eb="11">
      <t>セツビ</t>
    </rPh>
    <rPh sb="11" eb="14">
      <t>シンセイガク</t>
    </rPh>
    <rPh sb="23" eb="24">
      <t>エン</t>
    </rPh>
    <phoneticPr fontId="1"/>
  </si>
  <si>
    <t>金額　Ａ</t>
    <rPh sb="0" eb="2">
      <t>キンガク</t>
    </rPh>
    <phoneticPr fontId="1"/>
  </si>
  <si>
    <t>金額 Ｂ</t>
    <rPh sb="0" eb="2">
      <t>キンガク</t>
    </rPh>
    <phoneticPr fontId="1"/>
  </si>
  <si>
    <t>金額　Ｃ</t>
    <rPh sb="0" eb="2">
      <t>キンガク</t>
    </rPh>
    <phoneticPr fontId="1"/>
  </si>
  <si>
    <t>(kW)×25,000円＝
金額　Ｄ</t>
    <rPh sb="11" eb="12">
      <t>エン</t>
    </rPh>
    <rPh sb="14" eb="16">
      <t>キンガク</t>
    </rPh>
    <phoneticPr fontId="1"/>
  </si>
  <si>
    <t xml:space="preserve"> ⑴　開口部断熱改修</t>
    <rPh sb="3" eb="6">
      <t>カイコウブ</t>
    </rPh>
    <rPh sb="6" eb="8">
      <t>ダンネツ</t>
    </rPh>
    <rPh sb="8" eb="10">
      <t>カイシュウ</t>
    </rPh>
    <phoneticPr fontId="1"/>
  </si>
  <si>
    <t xml:space="preserve"> ⑵　ＬＥＤ照明器具</t>
    <rPh sb="6" eb="8">
      <t>ショウメイ</t>
    </rPh>
    <rPh sb="8" eb="10">
      <t>キグ</t>
    </rPh>
    <phoneticPr fontId="1"/>
  </si>
  <si>
    <t xml:space="preserve"> ⑶　高効率給湯器</t>
    <rPh sb="3" eb="6">
      <t>コウコウリツ</t>
    </rPh>
    <rPh sb="6" eb="8">
      <t>キュウトウ</t>
    </rPh>
    <rPh sb="8" eb="9">
      <t>キ</t>
    </rPh>
    <phoneticPr fontId="1"/>
  </si>
  <si>
    <t>○</t>
    <phoneticPr fontId="1"/>
  </si>
  <si>
    <t>設置する場合は「○」を記入↑</t>
    <rPh sb="0" eb="2">
      <t>セッチ</t>
    </rPh>
    <rPh sb="4" eb="6">
      <t>バアイ</t>
    </rPh>
    <rPh sb="11" eb="13">
      <t>キニュウ</t>
    </rPh>
    <phoneticPr fontId="1"/>
  </si>
  <si>
    <t>設置する</t>
    <rPh sb="0" eb="2">
      <t>セッチ</t>
    </rPh>
    <phoneticPr fontId="1"/>
  </si>
  <si>
    <t>※小数点第３位を
　四捨五入</t>
    <rPh sb="1" eb="4">
      <t>ショウスウテン</t>
    </rPh>
    <rPh sb="4" eb="5">
      <t>ダイ</t>
    </rPh>
    <rPh sb="6" eb="7">
      <t>イ</t>
    </rPh>
    <rPh sb="10" eb="14">
      <t>シシャゴニュウ</t>
    </rPh>
    <phoneticPr fontId="1"/>
  </si>
  <si>
    <t>太陽光発電設備申請額②
※Ｄ又は１０万円のいずれか小さい額
（千円未満を切り捨て）</t>
    <rPh sb="14" eb="15">
      <t>マタ</t>
    </rPh>
    <rPh sb="18" eb="19">
      <t>マン</t>
    </rPh>
    <rPh sb="19" eb="20">
      <t>エン</t>
    </rPh>
    <rPh sb="25" eb="26">
      <t>チイ</t>
    </rPh>
    <rPh sb="28" eb="29">
      <t>ガク</t>
    </rPh>
    <rPh sb="31" eb="32">
      <t>セン</t>
    </rPh>
    <rPh sb="32" eb="33">
      <t>エン</t>
    </rPh>
    <rPh sb="33" eb="35">
      <t>ミマン</t>
    </rPh>
    <rPh sb="36" eb="37">
      <t>キ</t>
    </rPh>
    <rPh sb="38" eb="39">
      <t>ス</t>
    </rPh>
    <phoneticPr fontId="1"/>
  </si>
  <si>
    <t>省エネ設備申請額①
※Ａ+Ｂ+Ｃ又は２０万円のいずれか小さい額
（千円未満を切り捨て）</t>
    <phoneticPr fontId="1"/>
  </si>
  <si>
    <r>
      <t xml:space="preserve">(lm)×１.４円
</t>
    </r>
    <r>
      <rPr>
        <sz val="10"/>
        <color theme="1"/>
        <rFont val="BIZ UDP明朝 Medium"/>
        <family val="1"/>
        <charset val="128"/>
      </rPr>
      <t>(小数点以下を切り捨て)</t>
    </r>
    <rPh sb="8" eb="9">
      <t>エン</t>
    </rPh>
    <rPh sb="11" eb="14">
      <t>ショウスウテン</t>
    </rPh>
    <rPh sb="14" eb="16">
      <t>イカ</t>
    </rPh>
    <rPh sb="17" eb="18">
      <t>キ</t>
    </rPh>
    <rPh sb="19" eb="20">
      <t>ス</t>
    </rPh>
    <phoneticPr fontId="1"/>
  </si>
  <si>
    <t>蓄電設備申請額③（100,000円）</t>
    <rPh sb="0" eb="2">
      <t>チクデン</t>
    </rPh>
    <rPh sb="2" eb="4">
      <t>セツビ</t>
    </rPh>
    <rPh sb="4" eb="7">
      <t>シンセイガク</t>
    </rPh>
    <rPh sb="16" eb="17">
      <t>エン</t>
    </rPh>
    <phoneticPr fontId="1"/>
  </si>
  <si>
    <t xml:space="preserve">  補助金算定表（対象住宅の居住者用）</t>
    <rPh sb="2" eb="5">
      <t>ホジョキン</t>
    </rPh>
    <rPh sb="5" eb="7">
      <t>サンテイ</t>
    </rPh>
    <rPh sb="7" eb="8">
      <t>ヒョウ</t>
    </rPh>
    <phoneticPr fontId="1"/>
  </si>
  <si>
    <t>３　定置型蓄電設備・電気自動車</t>
    <rPh sb="2" eb="4">
      <t>テイチ</t>
    </rPh>
    <rPh sb="4" eb="5">
      <t>ガタ</t>
    </rPh>
    <rPh sb="5" eb="7">
      <t>チクデン</t>
    </rPh>
    <rPh sb="7" eb="9">
      <t>セツビ</t>
    </rPh>
    <rPh sb="10" eb="12">
      <t>デンキ</t>
    </rPh>
    <rPh sb="12" eb="15">
      <t>ジドウシャ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</si>
</sst>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58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5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8" fontId="3" fillId="0" borderId="29" xfId="1" applyFont="1" applyBorder="1" applyAlignment="1">
      <alignment horizontal="left" vertical="center"/>
    </xf>
    <xf numFmtId="38" fontId="3" fillId="0" borderId="52" xfId="1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8" fontId="3" fillId="0" borderId="15" xfId="1" applyFont="1" applyBorder="1" applyAlignment="1">
      <alignment horizontal="left" vertical="center"/>
    </xf>
    <xf numFmtId="38" fontId="3" fillId="0" borderId="11" xfId="1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28" xfId="0" applyFont="1" applyBorder="1">
      <alignment vertical="center"/>
    </xf>
    <xf numFmtId="38" fontId="3" fillId="0" borderId="23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3" fillId="0" borderId="13" xfId="1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5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8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8" fontId="3" fillId="0" borderId="36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>
      <alignment vertical="center"/>
    </xf>
    <xf numFmtId="38" fontId="3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8" fontId="3" fillId="0" borderId="35" xfId="1" applyFont="1" applyBorder="1" applyAlignment="1">
      <alignment horizontal="right" vertical="center" shrinkToFit="1"/>
    </xf>
    <xf numFmtId="38" fontId="3" fillId="0" borderId="33" xfId="1" applyFont="1" applyBorder="1" applyAlignment="1">
      <alignment horizontal="right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3" fillId="0" borderId="4" xfId="1" applyNumberFormat="1" applyFont="1" applyBorder="1" applyAlignment="1">
      <alignment horizontal="right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38" fontId="3" fillId="0" borderId="34" xfId="0" applyNumberFormat="1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46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38" fontId="3" fillId="0" borderId="32" xfId="1" applyFont="1" applyBorder="1" applyAlignment="1">
      <alignment horizontal="left" vertical="center" wrapText="1"/>
    </xf>
    <xf numFmtId="38" fontId="3" fillId="0" borderId="33" xfId="1" applyFont="1" applyBorder="1" applyAlignment="1">
      <alignment horizontal="left" vertical="center" wrapText="1"/>
    </xf>
    <xf numFmtId="38" fontId="3" fillId="0" borderId="38" xfId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right" vertical="center" indent="2" shrinkToFit="1"/>
    </xf>
    <xf numFmtId="0" fontId="3" fillId="0" borderId="23" xfId="0" applyFont="1" applyBorder="1" applyAlignment="1">
      <alignment horizontal="right" vertical="center" indent="2" shrinkToFit="1"/>
    </xf>
    <xf numFmtId="38" fontId="3" fillId="2" borderId="57" xfId="1" applyNumberFormat="1" applyFont="1" applyFill="1" applyBorder="1" applyAlignment="1">
      <alignment horizontal="right" vertical="center" wrapText="1"/>
    </xf>
    <xf numFmtId="38" fontId="3" fillId="2" borderId="56" xfId="1" applyNumberFormat="1" applyFont="1" applyFill="1" applyBorder="1" applyAlignment="1">
      <alignment horizontal="right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38" fontId="3" fillId="0" borderId="57" xfId="0" applyNumberFormat="1" applyFont="1" applyFill="1" applyBorder="1" applyAlignment="1">
      <alignment horizontal="right" vertical="center" shrinkToFit="1"/>
    </xf>
    <xf numFmtId="38" fontId="3" fillId="0" borderId="56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 wrapText="1"/>
    </xf>
    <xf numFmtId="38" fontId="3" fillId="0" borderId="50" xfId="1" applyFont="1" applyBorder="1" applyAlignment="1">
      <alignment horizontal="right" vertical="center" shrinkToFit="1"/>
    </xf>
    <xf numFmtId="38" fontId="3" fillId="0" borderId="44" xfId="1" applyFont="1" applyBorder="1" applyAlignment="1">
      <alignment horizontal="right" vertical="center" shrinkToFit="1"/>
    </xf>
    <xf numFmtId="38" fontId="3" fillId="0" borderId="18" xfId="1" applyFont="1" applyBorder="1" applyAlignment="1">
      <alignment horizontal="right" vertical="center" shrinkToFit="1"/>
    </xf>
    <xf numFmtId="0" fontId="3" fillId="2" borderId="4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38" fontId="3" fillId="0" borderId="49" xfId="1" applyFont="1" applyBorder="1" applyAlignment="1">
      <alignment horizontal="right" vertical="center" shrinkToFit="1"/>
    </xf>
    <xf numFmtId="38" fontId="3" fillId="0" borderId="45" xfId="1" applyFont="1" applyBorder="1" applyAlignment="1">
      <alignment horizontal="right" vertical="center" shrinkToFit="1"/>
    </xf>
    <xf numFmtId="38" fontId="3" fillId="0" borderId="31" xfId="1" applyFont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38" fontId="3" fillId="0" borderId="53" xfId="1" applyFont="1" applyBorder="1" applyAlignment="1">
      <alignment horizontal="right" vertical="center" shrinkToFit="1"/>
    </xf>
    <xf numFmtId="38" fontId="3" fillId="0" borderId="54" xfId="1" applyFont="1" applyBorder="1" applyAlignment="1">
      <alignment horizontal="right" vertical="center" shrinkToFit="1"/>
    </xf>
    <xf numFmtId="38" fontId="3" fillId="0" borderId="21" xfId="1" applyFont="1" applyBorder="1" applyAlignment="1">
      <alignment horizontal="right" vertical="center" shrinkToFi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8" fontId="7" fillId="0" borderId="60" xfId="1" applyFont="1" applyBorder="1" applyAlignment="1">
      <alignment horizontal="right" vertical="center" shrinkToFit="1"/>
    </xf>
    <xf numFmtId="38" fontId="7" fillId="0" borderId="56" xfId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2" borderId="59" xfId="0" applyFont="1" applyFill="1" applyBorder="1" applyAlignment="1">
      <alignment horizontal="center" vertical="center" wrapText="1"/>
    </xf>
    <xf numFmtId="38" fontId="3" fillId="2" borderId="25" xfId="1" applyFont="1" applyFill="1" applyBorder="1" applyAlignment="1">
      <alignment horizontal="right" vertical="center" wrapText="1"/>
    </xf>
    <xf numFmtId="38" fontId="3" fillId="2" borderId="7" xfId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40" xfId="0" applyFont="1" applyFill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38" fontId="3" fillId="0" borderId="8" xfId="1" applyFont="1" applyBorder="1" applyAlignment="1">
      <alignment horizontal="right" vertical="center" shrinkToFit="1"/>
    </xf>
    <xf numFmtId="38" fontId="3" fillId="0" borderId="14" xfId="1" applyFont="1" applyBorder="1" applyAlignment="1">
      <alignment horizontal="right" vertical="center" shrinkToFit="1"/>
    </xf>
    <xf numFmtId="38" fontId="3" fillId="0" borderId="10" xfId="1" applyFont="1" applyBorder="1" applyAlignment="1">
      <alignment horizontal="right" vertical="center" shrinkToFit="1"/>
    </xf>
    <xf numFmtId="38" fontId="3" fillId="0" borderId="15" xfId="1" applyFont="1" applyBorder="1" applyAlignment="1">
      <alignment horizontal="right" vertical="center" shrinkToFit="1"/>
    </xf>
    <xf numFmtId="38" fontId="3" fillId="0" borderId="22" xfId="1" applyFont="1" applyBorder="1" applyAlignment="1">
      <alignment horizontal="right" vertical="center" shrinkToFit="1"/>
    </xf>
    <xf numFmtId="38" fontId="3" fillId="0" borderId="23" xfId="1" applyFont="1" applyBorder="1" applyAlignment="1">
      <alignment horizontal="right" vertical="center" shrinkToFit="1"/>
    </xf>
    <xf numFmtId="0" fontId="3" fillId="0" borderId="47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8" fontId="3" fillId="0" borderId="57" xfId="0" applyNumberFormat="1" applyFont="1" applyBorder="1" applyAlignment="1">
      <alignment horizontal="right" vertical="center" shrinkToFit="1"/>
    </xf>
    <xf numFmtId="38" fontId="3" fillId="0" borderId="56" xfId="0" applyNumberFormat="1" applyFont="1" applyBorder="1" applyAlignment="1">
      <alignment horizontal="right" vertical="center" shrinkToFit="1"/>
    </xf>
    <xf numFmtId="38" fontId="3" fillId="0" borderId="10" xfId="1" applyNumberFormat="1" applyFont="1" applyBorder="1" applyAlignment="1">
      <alignment horizontal="right" vertical="center" shrinkToFit="1"/>
    </xf>
    <xf numFmtId="38" fontId="3" fillId="0" borderId="15" xfId="1" applyNumberFormat="1" applyFont="1" applyBorder="1" applyAlignment="1">
      <alignment horizontal="right" vertical="center" shrinkToFit="1"/>
    </xf>
    <xf numFmtId="38" fontId="3" fillId="0" borderId="12" xfId="1" applyFont="1" applyBorder="1" applyAlignment="1">
      <alignment horizontal="right" vertical="center" shrinkToFit="1"/>
    </xf>
    <xf numFmtId="38" fontId="3" fillId="0" borderId="19" xfId="1" applyFont="1" applyBorder="1" applyAlignment="1">
      <alignment horizontal="right" vertical="center" shrinkToFit="1"/>
    </xf>
    <xf numFmtId="38" fontId="3" fillId="0" borderId="8" xfId="1" applyNumberFormat="1" applyFont="1" applyBorder="1" applyAlignment="1">
      <alignment horizontal="right" vertical="center" shrinkToFit="1"/>
    </xf>
    <xf numFmtId="38" fontId="3" fillId="0" borderId="14" xfId="1" applyNumberFormat="1" applyFont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left" vertical="center" wrapText="1"/>
    </xf>
    <xf numFmtId="0" fontId="3" fillId="2" borderId="60" xfId="0" applyFont="1" applyFill="1" applyBorder="1" applyAlignment="1">
      <alignment horizontal="left" vertical="center" wrapText="1"/>
    </xf>
    <xf numFmtId="0" fontId="3" fillId="2" borderId="6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left" vertical="center" shrinkToFit="1"/>
    </xf>
    <xf numFmtId="3" fontId="5" fillId="0" borderId="15" xfId="0" applyNumberFormat="1" applyFont="1" applyBorder="1" applyAlignment="1">
      <alignment horizontal="left" vertical="center" shrinkToFit="1"/>
    </xf>
    <xf numFmtId="3" fontId="5" fillId="0" borderId="11" xfId="0" applyNumberFormat="1" applyFont="1" applyBorder="1" applyAlignment="1">
      <alignment horizontal="left" vertical="center" shrinkToFit="1"/>
    </xf>
    <xf numFmtId="3" fontId="3" fillId="0" borderId="10" xfId="0" applyNumberFormat="1" applyFont="1" applyBorder="1" applyAlignment="1">
      <alignment horizontal="left" vertical="center" shrinkToFit="1"/>
    </xf>
    <xf numFmtId="3" fontId="3" fillId="0" borderId="15" xfId="0" applyNumberFormat="1" applyFont="1" applyBorder="1" applyAlignment="1">
      <alignment horizontal="left" vertical="center" shrinkToFit="1"/>
    </xf>
    <xf numFmtId="3" fontId="3" fillId="0" borderId="11" xfId="0" applyNumberFormat="1" applyFont="1" applyBorder="1" applyAlignment="1">
      <alignment horizontal="left" vertical="center" shrinkToFit="1"/>
    </xf>
    <xf numFmtId="3" fontId="3" fillId="0" borderId="12" xfId="0" applyNumberFormat="1" applyFont="1" applyBorder="1" applyAlignment="1">
      <alignment horizontal="left" vertical="center" shrinkToFit="1"/>
    </xf>
    <xf numFmtId="3" fontId="3" fillId="0" borderId="19" xfId="0" applyNumberFormat="1" applyFont="1" applyBorder="1" applyAlignment="1">
      <alignment horizontal="left" vertical="center" shrinkToFit="1"/>
    </xf>
    <xf numFmtId="3" fontId="3" fillId="0" borderId="13" xfId="0" applyNumberFormat="1" applyFont="1" applyBorder="1" applyAlignment="1">
      <alignment horizontal="left" vertical="center" shrinkToFit="1"/>
    </xf>
    <xf numFmtId="3" fontId="5" fillId="0" borderId="8" xfId="0" applyNumberFormat="1" applyFont="1" applyBorder="1" applyAlignment="1">
      <alignment horizontal="left" vertical="center" shrinkToFit="1"/>
    </xf>
    <xf numFmtId="3" fontId="5" fillId="0" borderId="14" xfId="0" applyNumberFormat="1" applyFont="1" applyBorder="1" applyAlignment="1">
      <alignment horizontal="left" vertical="center" shrinkToFit="1"/>
    </xf>
    <xf numFmtId="3" fontId="5" fillId="0" borderId="9" xfId="0" applyNumberFormat="1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right" vertical="center" indent="2" shrinkToFit="1"/>
    </xf>
    <xf numFmtId="0" fontId="3" fillId="0" borderId="15" xfId="0" applyFont="1" applyBorder="1" applyAlignment="1">
      <alignment horizontal="right" vertical="center" indent="2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Relationship Id="rId9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3330E58-58E7-4933-8EE0-2DFC5B7D5BAB}" diskRevisions="1" revisionId="13" version="9">
  <header guid="{6B09BAF4-89AC-40F7-A4B5-60F1FDE90BE3}" dateTime="2022-12-22T15:47:48" maxSheetId="2" userName="堀口　賢一" r:id="rId3" minRId="2">
    <sheetIdMap count="1">
      <sheetId val="1"/>
    </sheetIdMap>
  </header>
  <header guid="{AE34F412-82A5-4E61-8B28-912DE9C4ED76}" dateTime="2022-12-22T16:13:37" maxSheetId="2" userName="堀口　賢一" r:id="rId4" minRId="3">
    <sheetIdMap count="1">
      <sheetId val="1"/>
    </sheetIdMap>
  </header>
  <header guid="{3220C281-19EC-4A19-BD57-F3119BAECD50}" dateTime="2022-12-22T16:13:46" maxSheetId="2" userName="堀口　賢一" r:id="rId5" minRId="6">
    <sheetIdMap count="1">
      <sheetId val="1"/>
    </sheetIdMap>
  </header>
  <header guid="{5A11051A-C16E-4D39-B52B-7F634BDBE4C0}" dateTime="2022-12-22T16:14:44" maxSheetId="2" userName="堀口　賢一" r:id="rId6" minRId="7">
    <sheetIdMap count="1">
      <sheetId val="1"/>
    </sheetIdMap>
  </header>
  <header guid="{98692409-522D-4E12-BD34-7E89605DCF24}" dateTime="2022-12-22T16:29:17" maxSheetId="2" userName="堀口　賢一" r:id="rId7">
    <sheetIdMap count="1">
      <sheetId val="1"/>
    </sheetIdMap>
  </header>
  <header guid="{171B1FC8-1161-464E-BD32-862E5E92FFA1}" dateTime="2023-03-08T08:38:16" maxSheetId="2" userName="堀口　賢一" r:id="rId8">
    <sheetIdMap count="1">
      <sheetId val="1"/>
    </sheetIdMap>
  </header>
  <header guid="{83330E58-58E7-4933-8EE0-2DFC5B7D5BAB}" dateTime="2023-03-29T08:50:49" maxSheetId="2" userName="堀口　賢一" r:id="rId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>
      <font>
        <color theme="1"/>
      </font>
    </dxf>
  </rfmt>
  <rcv guid="{C018116C-3D44-4FFC-A6CE-C30AC53984B1}" action="delete"/>
  <rdn rId="0" localSheetId="1" customView="1" name="Z_C018116C_3D44_4FFC_A6CE_C30AC53984B1_.wvu.PrintArea" hidden="1" oldHidden="1">
    <formula>'（別紙１）算出表'!$B$1:$AR$38</formula>
    <oldFormula>'（別紙１）算出表'!$B$1:$AR$38</oldFormula>
  </rdn>
  <rdn rId="0" localSheetId="1" customView="1" name="Z_C018116C_3D44_4FFC_A6CE_C30AC53984B1_.wvu.Rows" hidden="1" oldHidden="1">
    <formula>'（別紙１）算出表'!$1:$1</formula>
    <oldFormula>'（別紙１）算出表'!$1:$1</oldFormula>
  </rdn>
  <rcv guid="{C018116C-3D44-4FFC-A6CE-C30AC53984B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18116C-3D44-4FFC-A6CE-C30AC53984B1}" action="delete"/>
  <rdn rId="0" localSheetId="1" customView="1" name="Z_C018116C_3D44_4FFC_A6CE_C30AC53984B1_.wvu.PrintArea" hidden="1" oldHidden="1">
    <formula>'（別紙１）算出表'!$B$1:$AR$38</formula>
    <oldFormula>'（別紙１）算出表'!$B$1:$AR$38</oldFormula>
  </rdn>
  <rdn rId="0" localSheetId="1" customView="1" name="Z_C018116C_3D44_4FFC_A6CE_C30AC53984B1_.wvu.Rows" hidden="1" oldHidden="1">
    <formula>'（別紙１）算出表'!$1:$1</formula>
    <oldFormula>'（別紙１）算出表'!$1:$1</oldFormula>
  </rdn>
  <rcv guid="{C018116C-3D44-4FFC-A6CE-C30AC53984B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B3" t="inlineStr">
      <is>
        <t xml:space="preserve">  補助金算定表（対象住宅の居住者用）</t>
        <rPh sb="2" eb="5">
          <t>ホジョキン</t>
        </rPh>
        <rPh sb="5" eb="7">
          <t>サンテイ</t>
        </rPh>
        <rPh sb="7" eb="8">
          <t>ヒョウ</t>
        </rPh>
        <phoneticPr fontId="0"/>
      </is>
    </oc>
    <nc r="B3" t="inlineStr">
      <is>
        <r>
          <t xml:space="preserve">  補助金算定表</t>
        </r>
        <r>
          <rPr>
            <sz val="11"/>
            <color rgb="FFFF0000"/>
            <rFont val="BIZ UDP明朝 Medium"/>
            <family val="1"/>
            <charset val="128"/>
          </rPr>
          <t>（対象住宅の居住者用）</t>
        </r>
        <rPh sb="2" eb="5">
          <t>ホジョキン</t>
        </rPh>
        <rPh sb="5" eb="7">
          <t>サンテイ</t>
        </rPh>
        <rPh sb="7" eb="8">
          <t>ヒョウ</t>
        </rPh>
        <phoneticPr fontId="0"/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C29" t="inlineStr">
      <is>
        <t>３　定置型蓄電設備</t>
        <rPh sb="2" eb="4">
          <t>テイチ</t>
        </rPh>
        <rPh sb="4" eb="5">
          <t>ガタ</t>
        </rPh>
        <rPh sb="5" eb="7">
          <t>チクデン</t>
        </rPh>
        <rPh sb="7" eb="9">
          <t>セツビ</t>
        </rPh>
        <phoneticPr fontId="0"/>
      </is>
    </oc>
    <nc r="C29" t="inlineStr">
      <is>
        <t>３　定置型蓄電設備・電気自動車</t>
        <rPh sb="2" eb="4">
          <t>テイチ</t>
        </rPh>
        <rPh sb="4" eb="5">
          <t>ガタ</t>
        </rPh>
        <rPh sb="5" eb="7">
          <t>チクデン</t>
        </rPh>
        <rPh sb="7" eb="9">
          <t>セツビ</t>
        </rPh>
        <rPh sb="10" eb="12">
          <t>デンキ</t>
        </rPh>
        <rPh sb="12" eb="15">
          <t>ジドウシャ</t>
        </rPh>
        <phoneticPr fontId="0"/>
      </is>
    </nc>
  </rcc>
  <rcv guid="{C018116C-3D44-4FFC-A6CE-C30AC53984B1}" action="delete"/>
  <rdn rId="0" localSheetId="1" customView="1" name="Z_C018116C_3D44_4FFC_A6CE_C30AC53984B1_.wvu.PrintArea" hidden="1" oldHidden="1">
    <formula>'（別紙１）算出表'!$B$1:$AR$38</formula>
    <oldFormula>'（別紙１）算出表'!$B$1:$AR$38</oldFormula>
  </rdn>
  <rdn rId="0" localSheetId="1" customView="1" name="Z_C018116C_3D44_4FFC_A6CE_C30AC53984B1_.wvu.Rows" hidden="1" oldHidden="1">
    <formula>'（別紙１）算出表'!$1:$1</formula>
    <oldFormula>'（別紙１）算出表'!$1:$1</oldFormula>
  </rdn>
  <rcv guid="{C018116C-3D44-4FFC-A6CE-C30AC53984B1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V30" t="inlineStr">
      <is>
        <t>定置型蓄電設備申請額③（100,000円）</t>
        <rPh sb="0" eb="2">
          <t>テイチ</t>
        </rPh>
        <rPh sb="2" eb="3">
          <t>ガタ</t>
        </rPh>
        <rPh sb="3" eb="5">
          <t>チクデン</t>
        </rPh>
        <rPh sb="5" eb="7">
          <t>セツビ</t>
        </rPh>
        <rPh sb="7" eb="10">
          <t>シンセイガク</t>
        </rPh>
        <rPh sb="19" eb="20">
          <t>エン</t>
        </rPh>
        <phoneticPr fontId="0"/>
      </is>
    </oc>
    <nc r="V30" t="inlineStr">
      <is>
        <t>蓄電設備申請額③（100,000円）</t>
        <rPh sb="0" eb="2">
          <t>チクデン</t>
        </rPh>
        <rPh sb="2" eb="4">
          <t>セツビ</t>
        </rPh>
        <rPh sb="4" eb="7">
          <t>シンセイガク</t>
        </rPh>
        <rPh sb="16" eb="17">
          <t>エン</t>
        </rPh>
        <phoneticPr fontId="0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>
    <oc r="C29" t="inlineStr">
      <is>
        <t>３　定置型蓄電設備・電気自動車</t>
        <rPh sb="2" eb="4">
          <t>テイチ</t>
        </rPh>
        <rPh sb="4" eb="5">
          <t>ガタ</t>
        </rPh>
        <rPh sb="5" eb="7">
          <t>チクデン</t>
        </rPh>
        <rPh sb="7" eb="9">
          <t>セツビ</t>
        </rPh>
        <rPh sb="10" eb="12">
          <t>デンキ</t>
        </rPh>
        <rPh sb="12" eb="15">
          <t>ジドウシャ</t>
        </rPh>
        <phoneticPr fontId="0"/>
      </is>
    </oc>
    <nc r="C29" t="inlineStr">
      <is>
        <r>
          <t>３　定置型蓄電設備</t>
        </r>
        <r>
          <rPr>
            <sz val="11"/>
            <color rgb="FFFF0000"/>
            <rFont val="BIZ UDP明朝 Medium"/>
            <family val="1"/>
            <charset val="128"/>
          </rPr>
          <t>・電気自動車</t>
        </r>
        <rPh sb="2" eb="4">
          <t>テイチ</t>
        </rPh>
        <rPh sb="4" eb="5">
          <t>ガタ</t>
        </rPh>
        <rPh sb="5" eb="7">
          <t>チクデン</t>
        </rPh>
        <rPh sb="7" eb="9">
          <t>セツビ</t>
        </rPh>
        <rPh sb="10" eb="12">
          <t>デンキ</t>
        </rPh>
        <rPh sb="12" eb="15">
          <t>ジドウシャ</t>
        </rPh>
        <phoneticPr fontId="0"/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18116C-3D44-4FFC-A6CE-C30AC53984B1}" action="delete"/>
  <rdn rId="0" localSheetId="1" customView="1" name="Z_C018116C_3D44_4FFC_A6CE_C30AC53984B1_.wvu.PrintArea" hidden="1" oldHidden="1">
    <formula>'（別紙１）算出表'!$B$1:$AR$38</formula>
    <oldFormula>'（別紙１）算出表'!$B$1:$AR$38</oldFormula>
  </rdn>
  <rdn rId="0" localSheetId="1" customView="1" name="Z_C018116C_3D44_4FFC_A6CE_C30AC53984B1_.wvu.Rows" hidden="1" oldHidden="1">
    <formula>'（別紙１）算出表'!$1:$1</formula>
    <oldFormula>'（別紙１）算出表'!$1:$1</oldFormula>
  </rdn>
  <rcv guid="{C018116C-3D44-4FFC-A6CE-C30AC53984B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B09BAF4-89AC-40F7-A4B5-60F1FDE90BE3}" name="堀口　賢一" id="-1871071220" dateTime="2022-12-22T15:47:12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39"/>
  <sheetViews>
    <sheetView showGridLines="0" showZeros="0" tabSelected="1" view="pageBreakPreview" topLeftCell="A2" zoomScaleNormal="70" zoomScaleSheetLayoutView="100" workbookViewId="0">
      <selection activeCell="A2" sqref="A2"/>
    </sheetView>
  </sheetViews>
  <sheetFormatPr defaultRowHeight="13.5" x14ac:dyDescent="0.4"/>
  <cols>
    <col min="1" max="1" width="3.125" style="1" customWidth="1"/>
    <col min="2" max="2" width="3.25" style="1" customWidth="1"/>
    <col min="3" max="3" width="3" style="1" customWidth="1"/>
    <col min="4" max="9" width="1.5" style="1" customWidth="1"/>
    <col min="10" max="10" width="2" style="1" customWidth="1"/>
    <col min="11" max="11" width="0.875" style="1" customWidth="1"/>
    <col min="12" max="12" width="1.625" style="1" customWidth="1"/>
    <col min="13" max="13" width="1.25" style="1" customWidth="1"/>
    <col min="14" max="14" width="1.375" style="1" customWidth="1"/>
    <col min="15" max="15" width="1.5" style="1" customWidth="1"/>
    <col min="16" max="16" width="0.5" style="1" customWidth="1"/>
    <col min="17" max="17" width="2.5" style="1" customWidth="1"/>
    <col min="18" max="18" width="0.25" style="1" customWidth="1"/>
    <col min="19" max="19" width="2.75" style="1" customWidth="1"/>
    <col min="20" max="20" width="2" style="1" customWidth="1"/>
    <col min="21" max="21" width="1" style="1" customWidth="1"/>
    <col min="22" max="22" width="1.75" style="1" customWidth="1"/>
    <col min="23" max="23" width="1.25" style="1" customWidth="1"/>
    <col min="24" max="24" width="1.5" style="1" customWidth="1"/>
    <col min="25" max="29" width="1.25" style="1" customWidth="1"/>
    <col min="30" max="37" width="3" style="1" customWidth="1"/>
    <col min="38" max="39" width="3.125" style="1" customWidth="1"/>
    <col min="40" max="43" width="3" style="1" customWidth="1"/>
    <col min="44" max="44" width="1.75" style="1" customWidth="1"/>
    <col min="45" max="16384" width="9" style="1"/>
  </cols>
  <sheetData>
    <row r="1" spans="2:44" hidden="1" x14ac:dyDescent="0.4"/>
    <row r="2" spans="2:44" ht="15" customHeight="1" x14ac:dyDescent="0.4">
      <c r="B2" s="1" t="s">
        <v>0</v>
      </c>
    </row>
    <row r="3" spans="2:44" ht="15" customHeight="1" x14ac:dyDescent="0.4">
      <c r="B3" s="1" t="s">
        <v>65</v>
      </c>
    </row>
    <row r="4" spans="2:44" ht="15" customHeight="1" x14ac:dyDescent="0.4">
      <c r="C4" s="1" t="s">
        <v>48</v>
      </c>
    </row>
    <row r="5" spans="2:44" ht="15" customHeight="1" x14ac:dyDescent="0.4">
      <c r="C5" s="1" t="s">
        <v>54</v>
      </c>
    </row>
    <row r="6" spans="2:44" ht="21" customHeight="1" x14ac:dyDescent="0.4">
      <c r="D6" s="110" t="s">
        <v>1</v>
      </c>
      <c r="E6" s="111"/>
      <c r="F6" s="111"/>
      <c r="G6" s="111"/>
      <c r="H6" s="111"/>
      <c r="I6" s="132"/>
      <c r="J6" s="174" t="s">
        <v>7</v>
      </c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5"/>
      <c r="Y6" s="61"/>
      <c r="Z6" s="111" t="s">
        <v>8</v>
      </c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32"/>
      <c r="AN6" s="162" t="s">
        <v>4</v>
      </c>
      <c r="AO6" s="162"/>
      <c r="AP6" s="162"/>
      <c r="AQ6" s="162"/>
    </row>
    <row r="7" spans="2:44" ht="21" customHeight="1" x14ac:dyDescent="0.4">
      <c r="D7" s="117" t="s">
        <v>17</v>
      </c>
      <c r="E7" s="118"/>
      <c r="F7" s="118"/>
      <c r="G7" s="118"/>
      <c r="H7" s="118"/>
      <c r="I7" s="198"/>
      <c r="J7" s="2" t="s">
        <v>5</v>
      </c>
      <c r="K7" s="178"/>
      <c r="L7" s="178"/>
      <c r="M7" s="179" t="s">
        <v>6</v>
      </c>
      <c r="N7" s="180"/>
      <c r="O7" s="181" t="s">
        <v>39</v>
      </c>
      <c r="P7" s="179"/>
      <c r="Q7" s="178"/>
      <c r="R7" s="178"/>
      <c r="S7" s="3" t="s">
        <v>40</v>
      </c>
      <c r="T7" s="4" t="s">
        <v>41</v>
      </c>
      <c r="U7" s="178"/>
      <c r="V7" s="178"/>
      <c r="W7" s="179" t="s">
        <v>40</v>
      </c>
      <c r="X7" s="197"/>
      <c r="Y7" s="192" t="s">
        <v>12</v>
      </c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4"/>
      <c r="AN7" s="169" t="str">
        <f>IF(K7+Q7+U7=0,"",K7*6000+Q7*15000+U7*30000)</f>
        <v/>
      </c>
      <c r="AO7" s="170"/>
      <c r="AP7" s="170"/>
      <c r="AQ7" s="5" t="s">
        <v>3</v>
      </c>
    </row>
    <row r="8" spans="2:44" ht="21" customHeight="1" x14ac:dyDescent="0.4">
      <c r="D8" s="114" t="s">
        <v>18</v>
      </c>
      <c r="E8" s="115"/>
      <c r="F8" s="115"/>
      <c r="G8" s="115"/>
      <c r="H8" s="115"/>
      <c r="I8" s="199"/>
      <c r="J8" s="6" t="s">
        <v>5</v>
      </c>
      <c r="K8" s="182"/>
      <c r="L8" s="182"/>
      <c r="M8" s="195" t="s">
        <v>6</v>
      </c>
      <c r="N8" s="202"/>
      <c r="O8" s="203" t="s">
        <v>39</v>
      </c>
      <c r="P8" s="195"/>
      <c r="Q8" s="182"/>
      <c r="R8" s="182"/>
      <c r="S8" s="7" t="s">
        <v>40</v>
      </c>
      <c r="T8" s="8" t="s">
        <v>41</v>
      </c>
      <c r="U8" s="182"/>
      <c r="V8" s="182"/>
      <c r="W8" s="195" t="s">
        <v>40</v>
      </c>
      <c r="X8" s="196"/>
      <c r="Y8" s="183" t="s">
        <v>13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5"/>
      <c r="AN8" s="165" t="str">
        <f>IF(K8+Q8+U8=0,"",K8*9000+Q8*31000+U8*65000)</f>
        <v/>
      </c>
      <c r="AO8" s="166"/>
      <c r="AP8" s="166"/>
      <c r="AQ8" s="9" t="s">
        <v>3</v>
      </c>
    </row>
    <row r="9" spans="2:44" ht="21" customHeight="1" x14ac:dyDescent="0.4">
      <c r="D9" s="114" t="s">
        <v>19</v>
      </c>
      <c r="E9" s="115"/>
      <c r="F9" s="115"/>
      <c r="G9" s="115"/>
      <c r="H9" s="115"/>
      <c r="I9" s="199"/>
      <c r="J9" s="6" t="s">
        <v>5</v>
      </c>
      <c r="K9" s="182"/>
      <c r="L9" s="182"/>
      <c r="M9" s="195" t="s">
        <v>9</v>
      </c>
      <c r="N9" s="202"/>
      <c r="O9" s="203" t="s">
        <v>39</v>
      </c>
      <c r="P9" s="195"/>
      <c r="Q9" s="182"/>
      <c r="R9" s="182"/>
      <c r="S9" s="7" t="s">
        <v>42</v>
      </c>
      <c r="T9" s="8" t="s">
        <v>41</v>
      </c>
      <c r="U9" s="182"/>
      <c r="V9" s="182"/>
      <c r="W9" s="195" t="s">
        <v>42</v>
      </c>
      <c r="X9" s="196"/>
      <c r="Y9" s="183" t="s">
        <v>14</v>
      </c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5"/>
      <c r="AN9" s="152" t="str">
        <f>IF(K9+Q9+U9=0,"",K9*4000+Q9*10000+U9*16000)</f>
        <v/>
      </c>
      <c r="AO9" s="153"/>
      <c r="AP9" s="153"/>
      <c r="AQ9" s="9" t="s">
        <v>3</v>
      </c>
    </row>
    <row r="10" spans="2:44" ht="21" customHeight="1" x14ac:dyDescent="0.4">
      <c r="D10" s="114" t="s">
        <v>20</v>
      </c>
      <c r="E10" s="115"/>
      <c r="F10" s="115"/>
      <c r="G10" s="115"/>
      <c r="H10" s="115"/>
      <c r="I10" s="199"/>
      <c r="J10" s="200"/>
      <c r="K10" s="201"/>
      <c r="L10" s="201"/>
      <c r="M10" s="201"/>
      <c r="N10" s="201"/>
      <c r="O10" s="201"/>
      <c r="P10" s="201"/>
      <c r="Q10" s="201"/>
      <c r="R10" s="201"/>
      <c r="S10" s="201"/>
      <c r="T10" s="115" t="s">
        <v>40</v>
      </c>
      <c r="U10" s="115"/>
      <c r="V10" s="115"/>
      <c r="W10" s="115"/>
      <c r="X10" s="199"/>
      <c r="Y10" s="186" t="s">
        <v>10</v>
      </c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8"/>
      <c r="AN10" s="165" t="str">
        <f>IF(J10="","",J10*27000)</f>
        <v/>
      </c>
      <c r="AO10" s="166"/>
      <c r="AP10" s="166"/>
      <c r="AQ10" s="9" t="s">
        <v>3</v>
      </c>
    </row>
    <row r="11" spans="2:44" ht="21" customHeight="1" thickBot="1" x14ac:dyDescent="0.45">
      <c r="D11" s="89" t="s">
        <v>21</v>
      </c>
      <c r="E11" s="90"/>
      <c r="F11" s="90"/>
      <c r="G11" s="90"/>
      <c r="H11" s="90"/>
      <c r="I11" s="91"/>
      <c r="J11" s="92"/>
      <c r="K11" s="93"/>
      <c r="L11" s="93"/>
      <c r="M11" s="93"/>
      <c r="N11" s="93"/>
      <c r="O11" s="93"/>
      <c r="P11" s="93"/>
      <c r="Q11" s="93"/>
      <c r="R11" s="93"/>
      <c r="S11" s="93"/>
      <c r="T11" s="90" t="s">
        <v>40</v>
      </c>
      <c r="U11" s="90"/>
      <c r="V11" s="90"/>
      <c r="W11" s="90"/>
      <c r="X11" s="91"/>
      <c r="Y11" s="189" t="s">
        <v>11</v>
      </c>
      <c r="Z11" s="187"/>
      <c r="AA11" s="187"/>
      <c r="AB11" s="187"/>
      <c r="AC11" s="187"/>
      <c r="AD11" s="187"/>
      <c r="AE11" s="187"/>
      <c r="AF11" s="187"/>
      <c r="AG11" s="187"/>
      <c r="AH11" s="190"/>
      <c r="AI11" s="190"/>
      <c r="AJ11" s="190"/>
      <c r="AK11" s="190"/>
      <c r="AL11" s="190"/>
      <c r="AM11" s="191"/>
      <c r="AN11" s="167" t="str">
        <f>IF(J11="","",J11*66000)</f>
        <v/>
      </c>
      <c r="AO11" s="168"/>
      <c r="AP11" s="168"/>
      <c r="AQ11" s="10" t="s">
        <v>3</v>
      </c>
    </row>
    <row r="12" spans="2:44" ht="22.5" customHeight="1" thickTop="1" thickBot="1" x14ac:dyDescent="0.45">
      <c r="S12" s="11"/>
      <c r="T12" s="11"/>
      <c r="U12" s="11"/>
      <c r="V12" s="11"/>
      <c r="W12" s="11"/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76" t="s">
        <v>50</v>
      </c>
      <c r="AI12" s="177"/>
      <c r="AJ12" s="177"/>
      <c r="AK12" s="177"/>
      <c r="AL12" s="177"/>
      <c r="AM12" s="177"/>
      <c r="AN12" s="163">
        <f>SUM(AN7:AN11)</f>
        <v>0</v>
      </c>
      <c r="AO12" s="164"/>
      <c r="AP12" s="164"/>
      <c r="AQ12" s="13" t="s">
        <v>3</v>
      </c>
    </row>
    <row r="13" spans="2:44" ht="15" customHeight="1" thickTop="1" thickBot="1" x14ac:dyDescent="0.45">
      <c r="C13" s="1" t="s">
        <v>55</v>
      </c>
      <c r="AN13" s="14"/>
      <c r="AO13" s="14"/>
      <c r="AP13" s="14"/>
    </row>
    <row r="14" spans="2:44" ht="33" customHeight="1" thickTop="1" thickBot="1" x14ac:dyDescent="0.45">
      <c r="D14" s="141" t="s">
        <v>23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3"/>
      <c r="Q14" s="139"/>
      <c r="R14" s="140"/>
      <c r="S14" s="140"/>
      <c r="T14" s="140"/>
      <c r="U14" s="140"/>
      <c r="V14" s="171" t="s">
        <v>22</v>
      </c>
      <c r="W14" s="171"/>
      <c r="X14" s="171"/>
      <c r="Y14" s="96" t="s">
        <v>51</v>
      </c>
      <c r="Z14" s="97"/>
      <c r="AA14" s="97"/>
      <c r="AB14" s="97"/>
      <c r="AC14" s="97"/>
      <c r="AD14" s="97"/>
      <c r="AE14" s="97"/>
      <c r="AF14" s="138"/>
      <c r="AG14" s="172" t="s">
        <v>63</v>
      </c>
      <c r="AH14" s="128"/>
      <c r="AI14" s="128"/>
      <c r="AJ14" s="128"/>
      <c r="AK14" s="128"/>
      <c r="AL14" s="128"/>
      <c r="AM14" s="173"/>
      <c r="AN14" s="94" t="str">
        <f>IF(Q14="","",ROUNDDOWN(Q14*1.4,0))</f>
        <v/>
      </c>
      <c r="AO14" s="95"/>
      <c r="AP14" s="95"/>
      <c r="AQ14" s="15" t="s">
        <v>24</v>
      </c>
      <c r="AR14" s="16"/>
    </row>
    <row r="15" spans="2:44" ht="7.5" customHeight="1" thickTop="1" x14ac:dyDescent="0.4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/>
      <c r="AI15" s="18"/>
      <c r="AJ15" s="19"/>
      <c r="AK15" s="19"/>
      <c r="AL15" s="19"/>
      <c r="AM15" s="19"/>
      <c r="AN15" s="18"/>
      <c r="AO15" s="18"/>
      <c r="AP15" s="19"/>
      <c r="AQ15" s="20"/>
    </row>
    <row r="16" spans="2:44" ht="15.95" customHeight="1" x14ac:dyDescent="0.4">
      <c r="C16" s="21" t="s">
        <v>56</v>
      </c>
      <c r="S16" s="21"/>
      <c r="T16" s="21"/>
      <c r="U16" s="21"/>
      <c r="V16" s="22"/>
      <c r="W16" s="22"/>
      <c r="X16" s="22"/>
      <c r="Y16" s="22"/>
      <c r="Z16" s="22"/>
      <c r="AA16" s="22"/>
      <c r="AB16" s="17"/>
      <c r="AC16" s="17"/>
      <c r="AD16" s="17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17"/>
    </row>
    <row r="17" spans="3:56" ht="21" customHeight="1" x14ac:dyDescent="0.4">
      <c r="D17" s="110" t="s">
        <v>34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113" t="s">
        <v>35</v>
      </c>
      <c r="S17" s="111"/>
      <c r="T17" s="111"/>
      <c r="U17" s="132"/>
      <c r="V17" s="111" t="s">
        <v>43</v>
      </c>
      <c r="W17" s="111"/>
      <c r="X17" s="111"/>
      <c r="Y17" s="111"/>
      <c r="Z17" s="111"/>
      <c r="AA17" s="111"/>
      <c r="AB17" s="132"/>
      <c r="AD17" s="110" t="s">
        <v>34</v>
      </c>
      <c r="AE17" s="111"/>
      <c r="AF17" s="111"/>
      <c r="AG17" s="111"/>
      <c r="AH17" s="111"/>
      <c r="AI17" s="111"/>
      <c r="AJ17" s="111"/>
      <c r="AK17" s="112"/>
      <c r="AL17" s="113" t="s">
        <v>35</v>
      </c>
      <c r="AM17" s="111"/>
      <c r="AN17" s="104" t="s">
        <v>36</v>
      </c>
      <c r="AO17" s="105"/>
      <c r="AP17" s="105"/>
      <c r="AQ17" s="106"/>
    </row>
    <row r="18" spans="3:56" ht="21" customHeight="1" x14ac:dyDescent="0.4">
      <c r="D18" s="145" t="s">
        <v>25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7"/>
      <c r="R18" s="156"/>
      <c r="S18" s="157"/>
      <c r="T18" s="148" t="s">
        <v>33</v>
      </c>
      <c r="U18" s="149"/>
      <c r="V18" s="150" t="str">
        <f>IF(R18="","",R18*40000)</f>
        <v/>
      </c>
      <c r="W18" s="151"/>
      <c r="X18" s="151"/>
      <c r="Y18" s="151"/>
      <c r="Z18" s="151"/>
      <c r="AA18" s="23" t="s">
        <v>24</v>
      </c>
      <c r="AB18" s="24"/>
      <c r="AD18" s="117" t="s">
        <v>29</v>
      </c>
      <c r="AE18" s="118"/>
      <c r="AF18" s="118"/>
      <c r="AG18" s="118"/>
      <c r="AH18" s="118"/>
      <c r="AI18" s="118"/>
      <c r="AJ18" s="118"/>
      <c r="AK18" s="119"/>
      <c r="AL18" s="25"/>
      <c r="AM18" s="26" t="s">
        <v>33</v>
      </c>
      <c r="AN18" s="107" t="str">
        <f>IF(AL18="","",AL18*80000)</f>
        <v/>
      </c>
      <c r="AO18" s="108"/>
      <c r="AP18" s="109"/>
      <c r="AQ18" s="24" t="s">
        <v>24</v>
      </c>
    </row>
    <row r="19" spans="3:56" ht="21" customHeight="1" x14ac:dyDescent="0.4">
      <c r="D19" s="114" t="s">
        <v>26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158"/>
      <c r="S19" s="159"/>
      <c r="T19" s="148" t="s">
        <v>33</v>
      </c>
      <c r="U19" s="149"/>
      <c r="V19" s="152" t="str">
        <f>IF(R19="","",R19*50000)</f>
        <v/>
      </c>
      <c r="W19" s="153"/>
      <c r="X19" s="153"/>
      <c r="Y19" s="153"/>
      <c r="Z19" s="153"/>
      <c r="AA19" s="27" t="s">
        <v>24</v>
      </c>
      <c r="AB19" s="28"/>
      <c r="AD19" s="114" t="s">
        <v>30</v>
      </c>
      <c r="AE19" s="115"/>
      <c r="AF19" s="115"/>
      <c r="AG19" s="115"/>
      <c r="AH19" s="115"/>
      <c r="AI19" s="115"/>
      <c r="AJ19" s="115"/>
      <c r="AK19" s="116"/>
      <c r="AL19" s="29"/>
      <c r="AM19" s="30" t="s">
        <v>33</v>
      </c>
      <c r="AN19" s="101" t="str">
        <f>IF(AL19="","",AL19*40000)</f>
        <v/>
      </c>
      <c r="AO19" s="102"/>
      <c r="AP19" s="103"/>
      <c r="AQ19" s="28" t="s">
        <v>24</v>
      </c>
    </row>
    <row r="20" spans="3:56" ht="21" customHeight="1" x14ac:dyDescent="0.4">
      <c r="D20" s="114" t="s">
        <v>27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6"/>
      <c r="R20" s="158"/>
      <c r="S20" s="159"/>
      <c r="T20" s="148" t="s">
        <v>33</v>
      </c>
      <c r="U20" s="149"/>
      <c r="V20" s="152" t="str">
        <f>IF(R20="","",R20*200000)</f>
        <v/>
      </c>
      <c r="W20" s="153"/>
      <c r="X20" s="153"/>
      <c r="Y20" s="153"/>
      <c r="Z20" s="153"/>
      <c r="AA20" s="27" t="s">
        <v>24</v>
      </c>
      <c r="AB20" s="28"/>
      <c r="AD20" s="114" t="s">
        <v>31</v>
      </c>
      <c r="AE20" s="115"/>
      <c r="AF20" s="115"/>
      <c r="AG20" s="115"/>
      <c r="AH20" s="115"/>
      <c r="AI20" s="115"/>
      <c r="AJ20" s="115"/>
      <c r="AK20" s="116"/>
      <c r="AL20" s="29"/>
      <c r="AM20" s="30" t="s">
        <v>33</v>
      </c>
      <c r="AN20" s="101" t="str">
        <f t="shared" ref="AN20" si="0">IF(AL20="","",AL20*80000)</f>
        <v/>
      </c>
      <c r="AO20" s="102"/>
      <c r="AP20" s="103"/>
      <c r="AQ20" s="28" t="s">
        <v>24</v>
      </c>
    </row>
    <row r="21" spans="3:56" ht="21" customHeight="1" thickBot="1" x14ac:dyDescent="0.45">
      <c r="C21" s="31"/>
      <c r="D21" s="89" t="s">
        <v>28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144"/>
      <c r="R21" s="160"/>
      <c r="S21" s="161"/>
      <c r="T21" s="130" t="s">
        <v>33</v>
      </c>
      <c r="U21" s="131"/>
      <c r="V21" s="154" t="str">
        <f>IF(R21="","",R21*100000)</f>
        <v/>
      </c>
      <c r="W21" s="155"/>
      <c r="X21" s="155"/>
      <c r="Y21" s="155"/>
      <c r="Z21" s="155"/>
      <c r="AA21" s="32" t="s">
        <v>24</v>
      </c>
      <c r="AB21" s="33"/>
      <c r="AD21" s="135" t="s">
        <v>32</v>
      </c>
      <c r="AE21" s="136"/>
      <c r="AF21" s="136"/>
      <c r="AG21" s="136"/>
      <c r="AH21" s="136"/>
      <c r="AI21" s="136"/>
      <c r="AJ21" s="136"/>
      <c r="AK21" s="137"/>
      <c r="AL21" s="34"/>
      <c r="AM21" s="35" t="s">
        <v>33</v>
      </c>
      <c r="AN21" s="120" t="str">
        <f>IF(AL21="","",AL21*200000)</f>
        <v/>
      </c>
      <c r="AO21" s="121"/>
      <c r="AP21" s="122"/>
      <c r="AQ21" s="36" t="s">
        <v>24</v>
      </c>
    </row>
    <row r="22" spans="3:56" ht="22.5" customHeight="1" thickTop="1" thickBot="1" x14ac:dyDescent="0.4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8"/>
      <c r="AE22" s="38"/>
      <c r="AF22" s="38"/>
      <c r="AG22" s="39"/>
      <c r="AH22" s="96" t="s">
        <v>52</v>
      </c>
      <c r="AI22" s="97"/>
      <c r="AJ22" s="97"/>
      <c r="AK22" s="97"/>
      <c r="AL22" s="97"/>
      <c r="AM22" s="97"/>
      <c r="AN22" s="98" t="str">
        <f>IF(SUM(U18:Z21,AN18:AP21)=0,"",SUM(U18:Z21,AN18:AP21))</f>
        <v/>
      </c>
      <c r="AO22" s="99"/>
      <c r="AP22" s="99"/>
      <c r="AQ22" s="40" t="s">
        <v>3</v>
      </c>
    </row>
    <row r="23" spans="3:56" ht="7.5" customHeight="1" thickTop="1" thickBot="1" x14ac:dyDescent="0.45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3"/>
    </row>
    <row r="24" spans="3:56" ht="45" customHeight="1" thickTop="1" thickBot="1" x14ac:dyDescent="0.45">
      <c r="D24" s="127" t="s">
        <v>15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9"/>
      <c r="O24" s="133" t="str">
        <f>IF(SUM(AN12,AN14,AN22)=0,"",SUM(AN12,AN14,AN22))</f>
        <v/>
      </c>
      <c r="P24" s="134"/>
      <c r="Q24" s="134"/>
      <c r="R24" s="134"/>
      <c r="S24" s="134"/>
      <c r="T24" s="126" t="s">
        <v>3</v>
      </c>
      <c r="U24" s="126"/>
      <c r="V24" s="123" t="s">
        <v>62</v>
      </c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5"/>
      <c r="AN24" s="64" t="str">
        <f>IF(O24=""," ",IF(O24&gt;=200000,200000,ROUNDDOWN(O24,-3)))</f>
        <v xml:space="preserve"> </v>
      </c>
      <c r="AO24" s="65"/>
      <c r="AP24" s="65"/>
      <c r="AQ24" s="44" t="s">
        <v>3</v>
      </c>
    </row>
    <row r="25" spans="3:56" ht="7.5" customHeight="1" thickTop="1" x14ac:dyDescent="0.4"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100"/>
      <c r="AK25" s="100"/>
      <c r="AL25" s="100"/>
      <c r="AM25" s="100"/>
      <c r="AN25" s="100"/>
      <c r="AO25" s="100"/>
      <c r="AP25" s="100"/>
      <c r="AQ25" s="100"/>
    </row>
    <row r="26" spans="3:56" ht="15" customHeight="1" x14ac:dyDescent="0.4">
      <c r="C26" s="1" t="s">
        <v>2</v>
      </c>
      <c r="AP26" s="22"/>
      <c r="BD26" s="22" t="s">
        <v>57</v>
      </c>
    </row>
    <row r="27" spans="3:56" ht="33" customHeight="1" thickBot="1" x14ac:dyDescent="0.45">
      <c r="C27" s="20"/>
      <c r="D27" s="62" t="s">
        <v>38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46"/>
      <c r="S27" s="80"/>
      <c r="T27" s="81"/>
      <c r="U27" s="81"/>
      <c r="V27" s="81"/>
      <c r="W27" s="82" t="s">
        <v>37</v>
      </c>
      <c r="X27" s="82"/>
      <c r="Y27" s="82"/>
      <c r="Z27" s="83" t="s">
        <v>60</v>
      </c>
      <c r="AA27" s="84"/>
      <c r="AB27" s="84"/>
      <c r="AC27" s="84"/>
      <c r="AD27" s="84"/>
      <c r="AE27" s="84"/>
      <c r="AF27" s="85"/>
      <c r="AG27" s="66" t="s">
        <v>53</v>
      </c>
      <c r="AH27" s="67"/>
      <c r="AI27" s="67"/>
      <c r="AJ27" s="67"/>
      <c r="AK27" s="67"/>
      <c r="AL27" s="67"/>
      <c r="AM27" s="68"/>
      <c r="AN27" s="69" t="str">
        <f>IF(S27="","",S27*25000)</f>
        <v/>
      </c>
      <c r="AO27" s="69"/>
      <c r="AP27" s="69"/>
      <c r="AQ27" s="47" t="s">
        <v>16</v>
      </c>
    </row>
    <row r="28" spans="3:56" ht="43.5" customHeight="1" thickTop="1" thickBot="1" x14ac:dyDescent="0.45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S28" s="39"/>
      <c r="T28" s="39"/>
      <c r="U28" s="39"/>
      <c r="V28" s="86" t="s">
        <v>61</v>
      </c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8"/>
      <c r="AN28" s="64" t="str">
        <f>IF(AN27="","",IF(AN27&lt;100000,ROUNDDOWN(AN27,-3),100000))</f>
        <v/>
      </c>
      <c r="AO28" s="65"/>
      <c r="AP28" s="65"/>
      <c r="AQ28" s="48" t="s">
        <v>3</v>
      </c>
    </row>
    <row r="29" spans="3:56" ht="15" customHeight="1" thickTop="1" thickBot="1" x14ac:dyDescent="0.45">
      <c r="C29" s="1" t="s">
        <v>66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E29" s="20"/>
    </row>
    <row r="30" spans="3:56" ht="22.5" customHeight="1" thickTop="1" thickBot="1" x14ac:dyDescent="0.45">
      <c r="C30" s="45"/>
      <c r="D30" s="73" t="s">
        <v>59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49"/>
      <c r="S30" s="70"/>
      <c r="T30" s="71"/>
      <c r="U30" s="72"/>
      <c r="V30" s="74" t="s">
        <v>64</v>
      </c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64" t="str">
        <f>IF(S30="○",100000,"")</f>
        <v/>
      </c>
      <c r="AO30" s="65"/>
      <c r="AP30" s="65"/>
      <c r="AQ30" s="48" t="s">
        <v>44</v>
      </c>
      <c r="AR30" s="45"/>
      <c r="AS30" s="45"/>
      <c r="AT30" s="20"/>
      <c r="AU30" s="20"/>
      <c r="AV30" s="20"/>
      <c r="AW30" s="20"/>
      <c r="AX30" s="20"/>
      <c r="AY30" s="20"/>
      <c r="AZ30" s="45"/>
      <c r="BA30" s="45"/>
    </row>
    <row r="31" spans="3:56" s="51" customFormat="1" ht="12" customHeight="1" thickTop="1" x14ac:dyDescent="0.4">
      <c r="C31" s="50"/>
      <c r="S31" s="52" t="s">
        <v>58</v>
      </c>
      <c r="AB31" s="53"/>
      <c r="AC31" s="53"/>
      <c r="AD31" s="53"/>
      <c r="AE31" s="53"/>
      <c r="AF31" s="53"/>
      <c r="AG31" s="53"/>
      <c r="AH31" s="53"/>
      <c r="AI31" s="54"/>
      <c r="AJ31" s="55"/>
      <c r="AR31" s="50"/>
      <c r="AS31" s="50"/>
      <c r="AT31" s="50"/>
      <c r="AU31" s="50"/>
      <c r="AV31" s="50"/>
      <c r="AW31" s="50"/>
      <c r="AX31" s="50"/>
      <c r="AY31" s="56"/>
      <c r="AZ31" s="56"/>
      <c r="BA31" s="50"/>
    </row>
    <row r="32" spans="3:56" ht="7.5" customHeight="1" x14ac:dyDescent="0.4">
      <c r="C32" s="45"/>
      <c r="AB32" s="57"/>
      <c r="AC32" s="57"/>
      <c r="AD32" s="57"/>
      <c r="AE32" s="57"/>
      <c r="AF32" s="57"/>
      <c r="AG32" s="57"/>
      <c r="AH32" s="57"/>
      <c r="AI32" s="20"/>
      <c r="AJ32" s="45"/>
      <c r="AR32" s="45"/>
      <c r="AS32" s="45"/>
      <c r="AT32" s="45"/>
      <c r="AU32" s="45"/>
      <c r="AV32" s="45"/>
      <c r="AW32" s="45"/>
      <c r="AX32" s="45"/>
      <c r="AY32" s="20"/>
      <c r="AZ32" s="20"/>
      <c r="BA32" s="45"/>
    </row>
    <row r="33" spans="3:53" ht="15" customHeight="1" thickBot="1" x14ac:dyDescent="0.45">
      <c r="C33" s="1" t="s">
        <v>45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E33" s="20"/>
    </row>
    <row r="34" spans="3:53" ht="22.5" customHeight="1" thickTop="1" thickBot="1" x14ac:dyDescent="0.45">
      <c r="C34" s="45"/>
      <c r="D34" s="73" t="s">
        <v>59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49"/>
      <c r="S34" s="70"/>
      <c r="T34" s="71"/>
      <c r="U34" s="71"/>
      <c r="V34" s="76" t="s">
        <v>49</v>
      </c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64" t="str">
        <f>IF(S34="○",100000,"")</f>
        <v/>
      </c>
      <c r="AO34" s="65"/>
      <c r="AP34" s="65"/>
      <c r="AQ34" s="48" t="s">
        <v>44</v>
      </c>
      <c r="AR34" s="45"/>
      <c r="AS34" s="45"/>
      <c r="AT34" s="20"/>
      <c r="AU34" s="20"/>
      <c r="AV34" s="20"/>
      <c r="AW34" s="20"/>
      <c r="AX34" s="20"/>
      <c r="AY34" s="20"/>
      <c r="AZ34" s="45"/>
      <c r="BA34" s="45"/>
    </row>
    <row r="35" spans="3:53" s="51" customFormat="1" ht="12" customHeight="1" thickTop="1" x14ac:dyDescent="0.4">
      <c r="C35" s="50"/>
      <c r="S35" s="52" t="s">
        <v>58</v>
      </c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8"/>
      <c r="AI35" s="58"/>
      <c r="AJ35" s="58"/>
      <c r="AK35" s="58"/>
      <c r="AL35" s="58"/>
      <c r="AM35" s="58"/>
      <c r="AN35" s="59"/>
      <c r="AO35" s="60"/>
      <c r="AP35" s="59"/>
      <c r="AQ35" s="59"/>
    </row>
    <row r="36" spans="3:53" ht="7.5" customHeight="1" x14ac:dyDescent="0.4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57"/>
      <c r="AI36" s="57"/>
      <c r="AJ36" s="57"/>
      <c r="AK36" s="57"/>
      <c r="AL36" s="57"/>
      <c r="AM36" s="57"/>
      <c r="AN36" s="43"/>
      <c r="AO36" s="41"/>
      <c r="AP36" s="59"/>
      <c r="AQ36" s="59"/>
    </row>
    <row r="37" spans="3:53" ht="15" customHeight="1" thickBot="1" x14ac:dyDescent="0.45">
      <c r="C37" s="1" t="s">
        <v>46</v>
      </c>
    </row>
    <row r="38" spans="3:53" ht="22.5" customHeight="1" thickTop="1" thickBot="1" x14ac:dyDescent="0.45">
      <c r="V38" s="74" t="s">
        <v>47</v>
      </c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8" t="str">
        <f>IF(SUM(AN24,AN28,AN30,AN34)=0,"",SUM(AN24,AN28,AN30,AN34))</f>
        <v/>
      </c>
      <c r="AO38" s="79"/>
      <c r="AP38" s="79"/>
      <c r="AQ38" s="48" t="s">
        <v>44</v>
      </c>
    </row>
    <row r="39" spans="3:53" ht="14.25" thickTop="1" x14ac:dyDescent="0.4"/>
  </sheetData>
  <customSheetViews>
    <customSheetView guid="{C018116C-3D44-4FFC-A6CE-C30AC53984B1}" showPageBreaks="1" showGridLines="0" zeroValues="0" printArea="1" hiddenRows="1" view="pageBreakPreview" topLeftCell="A2">
      <selection activeCell="A2" sqref="A2"/>
      <pageMargins left="0.23622047244094491" right="0.23622047244094491" top="0.74803149606299213" bottom="0.74803149606299213" header="0.31496062992125984" footer="0.31496062992125984"/>
      <printOptions horizontalCentered="1"/>
      <pageSetup paperSize="9" fitToWidth="0" fitToHeight="0" orientation="portrait" r:id="rId1"/>
    </customSheetView>
  </customSheetViews>
  <mergeCells count="105">
    <mergeCell ref="U8:V8"/>
    <mergeCell ref="T11:X11"/>
    <mergeCell ref="Z6:AM6"/>
    <mergeCell ref="W8:X8"/>
    <mergeCell ref="D6:I6"/>
    <mergeCell ref="W7:X7"/>
    <mergeCell ref="K9:L9"/>
    <mergeCell ref="D7:I7"/>
    <mergeCell ref="D8:I8"/>
    <mergeCell ref="D9:I9"/>
    <mergeCell ref="D10:I10"/>
    <mergeCell ref="U9:V9"/>
    <mergeCell ref="W9:X9"/>
    <mergeCell ref="T10:X10"/>
    <mergeCell ref="J10:S10"/>
    <mergeCell ref="M8:N8"/>
    <mergeCell ref="O8:P8"/>
    <mergeCell ref="Q8:R8"/>
    <mergeCell ref="M9:N9"/>
    <mergeCell ref="O9:P9"/>
    <mergeCell ref="Q9:R9"/>
    <mergeCell ref="R20:S20"/>
    <mergeCell ref="R21:S21"/>
    <mergeCell ref="AN6:AQ6"/>
    <mergeCell ref="AN12:AP12"/>
    <mergeCell ref="AN8:AP8"/>
    <mergeCell ref="AN9:AP9"/>
    <mergeCell ref="AN10:AP10"/>
    <mergeCell ref="AN11:AP11"/>
    <mergeCell ref="AN7:AP7"/>
    <mergeCell ref="V14:X14"/>
    <mergeCell ref="AG14:AM14"/>
    <mergeCell ref="J6:X6"/>
    <mergeCell ref="AH12:AM12"/>
    <mergeCell ref="K7:L7"/>
    <mergeCell ref="M7:N7"/>
    <mergeCell ref="O7:P7"/>
    <mergeCell ref="Q7:R7"/>
    <mergeCell ref="K8:L8"/>
    <mergeCell ref="Y8:AM8"/>
    <mergeCell ref="Y9:AM9"/>
    <mergeCell ref="Y10:AM10"/>
    <mergeCell ref="Y11:AM11"/>
    <mergeCell ref="Y7:AM7"/>
    <mergeCell ref="U7:V7"/>
    <mergeCell ref="T24:U24"/>
    <mergeCell ref="D24:N24"/>
    <mergeCell ref="T21:U21"/>
    <mergeCell ref="R17:U17"/>
    <mergeCell ref="V17:AB17"/>
    <mergeCell ref="O24:S24"/>
    <mergeCell ref="AD21:AK21"/>
    <mergeCell ref="Y14:AF14"/>
    <mergeCell ref="Q14:U14"/>
    <mergeCell ref="D17:Q17"/>
    <mergeCell ref="D14:P14"/>
    <mergeCell ref="D21:Q21"/>
    <mergeCell ref="D20:Q20"/>
    <mergeCell ref="D19:Q19"/>
    <mergeCell ref="D18:Q18"/>
    <mergeCell ref="T18:U18"/>
    <mergeCell ref="T19:U19"/>
    <mergeCell ref="T20:U20"/>
    <mergeCell ref="V18:Z18"/>
    <mergeCell ref="V19:Z19"/>
    <mergeCell ref="V20:Z20"/>
    <mergeCell ref="V21:Z21"/>
    <mergeCell ref="R18:S18"/>
    <mergeCell ref="R19:S19"/>
    <mergeCell ref="V38:AM38"/>
    <mergeCell ref="AN38:AP38"/>
    <mergeCell ref="S27:V27"/>
    <mergeCell ref="W27:Y27"/>
    <mergeCell ref="Z27:AF27"/>
    <mergeCell ref="V28:AM28"/>
    <mergeCell ref="D11:I11"/>
    <mergeCell ref="J11:S11"/>
    <mergeCell ref="AN14:AP14"/>
    <mergeCell ref="AH22:AM22"/>
    <mergeCell ref="AN22:AP22"/>
    <mergeCell ref="AJ25:AQ25"/>
    <mergeCell ref="AN19:AP19"/>
    <mergeCell ref="AN20:AP20"/>
    <mergeCell ref="AN17:AQ17"/>
    <mergeCell ref="AN18:AP18"/>
    <mergeCell ref="AD17:AK17"/>
    <mergeCell ref="AL17:AM17"/>
    <mergeCell ref="AD20:AK20"/>
    <mergeCell ref="AD18:AK18"/>
    <mergeCell ref="AD19:AK19"/>
    <mergeCell ref="AN21:AP21"/>
    <mergeCell ref="AN24:AP24"/>
    <mergeCell ref="V24:AM24"/>
    <mergeCell ref="D27:Q27"/>
    <mergeCell ref="AN28:AP28"/>
    <mergeCell ref="AG27:AM27"/>
    <mergeCell ref="AN27:AP27"/>
    <mergeCell ref="S30:U30"/>
    <mergeCell ref="D30:Q30"/>
    <mergeCell ref="D34:Q34"/>
    <mergeCell ref="S34:U34"/>
    <mergeCell ref="V30:AM30"/>
    <mergeCell ref="AN30:AP30"/>
    <mergeCell ref="V34:AM34"/>
    <mergeCell ref="AN34:AP34"/>
  </mergeCells>
  <phoneticPr fontId="1"/>
  <dataValidations count="1">
    <dataValidation type="list" allowBlank="1" showInputMessage="1" showErrorMessage="1" sqref="S30:U30 S34:U34">
      <formula1>$BD$26:$BD$27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2"/>
  <ignoredErrors>
    <ignoredError sqref="AN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（別紙１）算出表</vt:lpstr>
      <vt:lpstr>'（別紙１）算出表'!Print_Area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カードユーザ0219</dc:creator>
  <cp:lastModifiedBy>堀口　賢一</cp:lastModifiedBy>
  <cp:lastPrinted>2021-01-22T07:16:49Z</cp:lastPrinted>
  <dcterms:created xsi:type="dcterms:W3CDTF">2020-01-19T23:24:25Z</dcterms:created>
  <dcterms:modified xsi:type="dcterms:W3CDTF">2023-03-28T23:50:49Z</dcterms:modified>
</cp:coreProperties>
</file>