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10.10.13.23\share\01 住宅課\07_住まいのゼロカーボン推進事業\01_住まいのゼロカーボン推進補助金\05_要綱・様式\"/>
    </mc:Choice>
  </mc:AlternateContent>
  <xr:revisionPtr revIDLastSave="0" documentId="13_ncr:1_{B9D22934-0315-4B1C-8A88-DDEF2D85FE1F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注意事項" sheetId="4" r:id="rId1"/>
    <sheet name="給湯器工事完了日が9月30日まで" sheetId="6" r:id="rId2"/>
    <sheet name="給湯器工事完了日が10月1日以後" sheetId="8" r:id="rId3"/>
    <sheet name="リスト" sheetId="2" r:id="rId4"/>
  </sheets>
  <definedNames>
    <definedName name="_xlnm.Print_Area" localSheetId="2">給湯器工事完了日が10月1日以後!$A$1:$AH$86</definedName>
    <definedName name="_xlnm.Print_Area" localSheetId="1">給湯器工事完了日が9月30日まで!$A$1:$AH$86</definedName>
    <definedName name="_xlnm.Print_Area" localSheetId="0">注意事項!$A$1:$K$37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8" l="1"/>
  <c r="AD39" i="8" l="1"/>
  <c r="AD38" i="8"/>
  <c r="AD37" i="8"/>
  <c r="AD36" i="8"/>
  <c r="AD35" i="8"/>
  <c r="Z86" i="8"/>
  <c r="G86" i="8"/>
  <c r="Z85" i="8"/>
  <c r="P85" i="8"/>
  <c r="G85" i="8"/>
  <c r="E81" i="8"/>
  <c r="AA80" i="8" s="1"/>
  <c r="E79" i="8"/>
  <c r="AA79" i="8" s="1"/>
  <c r="E78" i="8"/>
  <c r="AA78" i="8" s="1"/>
  <c r="F77" i="8"/>
  <c r="T77" i="8" s="1"/>
  <c r="F76" i="8"/>
  <c r="T76" i="8" s="1"/>
  <c r="F75" i="8"/>
  <c r="T75" i="8" s="1"/>
  <c r="AA75" i="8" s="1"/>
  <c r="F74" i="8"/>
  <c r="T74" i="8" s="1"/>
  <c r="F73" i="8"/>
  <c r="T73" i="8" s="1"/>
  <c r="F72" i="8"/>
  <c r="T72" i="8" s="1"/>
  <c r="AA72" i="8" s="1"/>
  <c r="F71" i="8"/>
  <c r="T71" i="8" s="1"/>
  <c r="F70" i="8"/>
  <c r="T70" i="8" s="1"/>
  <c r="F69" i="8"/>
  <c r="T69" i="8" s="1"/>
  <c r="AI66" i="8"/>
  <c r="AC66" i="8"/>
  <c r="Z66" i="8"/>
  <c r="AI65" i="8"/>
  <c r="AC65" i="8"/>
  <c r="Z65" i="8"/>
  <c r="AI64" i="8"/>
  <c r="AC64" i="8"/>
  <c r="Z64" i="8"/>
  <c r="AI63" i="8"/>
  <c r="AC63" i="8"/>
  <c r="Z63" i="8"/>
  <c r="AI62" i="8"/>
  <c r="AC62" i="8"/>
  <c r="Z62" i="8"/>
  <c r="AI61" i="8"/>
  <c r="AC61" i="8"/>
  <c r="Z61" i="8"/>
  <c r="AI60" i="8"/>
  <c r="AC60" i="8"/>
  <c r="Z60" i="8"/>
  <c r="AI59" i="8"/>
  <c r="AC59" i="8"/>
  <c r="Z59" i="8"/>
  <c r="AI58" i="8"/>
  <c r="AC58" i="8"/>
  <c r="Z58" i="8"/>
  <c r="AI57" i="8"/>
  <c r="AC57" i="8"/>
  <c r="Z57" i="8"/>
  <c r="AI56" i="8"/>
  <c r="AC56" i="8"/>
  <c r="Z56" i="8"/>
  <c r="AI55" i="8"/>
  <c r="AC55" i="8"/>
  <c r="Z55" i="8"/>
  <c r="AI54" i="8"/>
  <c r="AC54" i="8"/>
  <c r="Z54" i="8"/>
  <c r="AI53" i="8"/>
  <c r="AC53" i="8"/>
  <c r="Z53" i="8"/>
  <c r="AI52" i="8"/>
  <c r="AC52" i="8"/>
  <c r="Z52" i="8"/>
  <c r="AI51" i="8"/>
  <c r="AC51" i="8"/>
  <c r="Z51" i="8"/>
  <c r="AI50" i="8"/>
  <c r="AC50" i="8"/>
  <c r="Z50" i="8"/>
  <c r="AI49" i="8"/>
  <c r="AC49" i="8"/>
  <c r="Z49" i="8"/>
  <c r="AI48" i="8"/>
  <c r="AC48" i="8"/>
  <c r="Z48" i="8"/>
  <c r="AI47" i="8"/>
  <c r="AC47" i="8"/>
  <c r="Z47" i="8"/>
  <c r="AD40" i="8"/>
  <c r="X30" i="8"/>
  <c r="X29" i="8"/>
  <c r="X28" i="8"/>
  <c r="K5" i="8" s="1"/>
  <c r="AD23" i="8"/>
  <c r="AD22" i="8"/>
  <c r="AD21" i="8"/>
  <c r="AD24" i="8" s="1"/>
  <c r="F5" i="8" s="1"/>
  <c r="AC13" i="8"/>
  <c r="Z14" i="8" s="1"/>
  <c r="I17" i="8" s="1"/>
  <c r="A5" i="8" s="1"/>
  <c r="AC12" i="8"/>
  <c r="AC11" i="8"/>
  <c r="AA69" i="8" l="1"/>
  <c r="AA82" i="8" s="1"/>
  <c r="T5" i="8" s="1"/>
  <c r="AB4" i="8" s="1"/>
  <c r="AC13" i="6" l="1"/>
  <c r="AC12" i="6"/>
  <c r="AC11" i="6"/>
  <c r="Z14" i="6" l="1"/>
  <c r="AI48" i="6" l="1"/>
  <c r="AI49" i="6"/>
  <c r="AI50" i="6"/>
  <c r="AI51" i="6"/>
  <c r="AI52" i="6"/>
  <c r="AI53" i="6"/>
  <c r="AI54" i="6"/>
  <c r="AI55" i="6"/>
  <c r="AI56" i="6"/>
  <c r="AI57" i="6"/>
  <c r="AI58" i="6"/>
  <c r="AI59" i="6"/>
  <c r="AI60" i="6"/>
  <c r="AI61" i="6"/>
  <c r="AI62" i="6"/>
  <c r="AI63" i="6"/>
  <c r="AI64" i="6"/>
  <c r="AI65" i="6"/>
  <c r="AI66" i="6"/>
  <c r="AI47" i="6"/>
  <c r="Z86" i="6"/>
  <c r="Z85" i="6"/>
  <c r="P85" i="6"/>
  <c r="G86" i="6"/>
  <c r="G85" i="6"/>
  <c r="E81" i="6"/>
  <c r="AA80" i="6" s="1"/>
  <c r="E79" i="6"/>
  <c r="AA79" i="6" s="1"/>
  <c r="E78" i="6"/>
  <c r="AA78" i="6" s="1"/>
  <c r="AC56" i="6"/>
  <c r="AC57" i="6"/>
  <c r="AC58" i="6"/>
  <c r="AC59" i="6"/>
  <c r="AC60" i="6"/>
  <c r="AC61" i="6"/>
  <c r="AC62" i="6"/>
  <c r="AC63" i="6"/>
  <c r="AC64" i="6"/>
  <c r="AC65" i="6"/>
  <c r="AC66" i="6"/>
  <c r="Z48" i="6"/>
  <c r="AC48" i="6" s="1"/>
  <c r="Z49" i="6"/>
  <c r="AC49" i="6" s="1"/>
  <c r="Z50" i="6"/>
  <c r="AC50" i="6" s="1"/>
  <c r="Z51" i="6"/>
  <c r="AC51" i="6" s="1"/>
  <c r="Z52" i="6"/>
  <c r="AC52" i="6" s="1"/>
  <c r="Z53" i="6"/>
  <c r="AC53" i="6" s="1"/>
  <c r="Z54" i="6"/>
  <c r="AC54" i="6" s="1"/>
  <c r="Z55" i="6"/>
  <c r="AC55" i="6" s="1"/>
  <c r="Z56" i="6"/>
  <c r="Z57" i="6"/>
  <c r="Z58" i="6"/>
  <c r="Z59" i="6"/>
  <c r="Z60" i="6"/>
  <c r="Z61" i="6"/>
  <c r="Z62" i="6"/>
  <c r="Z63" i="6"/>
  <c r="Z64" i="6"/>
  <c r="Z65" i="6"/>
  <c r="Z66" i="6"/>
  <c r="Z47" i="6"/>
  <c r="AC47" i="6" s="1"/>
  <c r="F72" i="6" l="1"/>
  <c r="T72" i="6" s="1"/>
  <c r="F73" i="6"/>
  <c r="T73" i="6" s="1"/>
  <c r="F74" i="6"/>
  <c r="T74" i="6" s="1"/>
  <c r="F75" i="6"/>
  <c r="T75" i="6" s="1"/>
  <c r="F77" i="6"/>
  <c r="T77" i="6" s="1"/>
  <c r="F76" i="6"/>
  <c r="T76" i="6" s="1"/>
  <c r="F71" i="6"/>
  <c r="T71" i="6" s="1"/>
  <c r="F70" i="6"/>
  <c r="T70" i="6" s="1"/>
  <c r="F69" i="6"/>
  <c r="T69" i="6" s="1"/>
  <c r="AD39" i="6"/>
  <c r="AD38" i="6"/>
  <c r="AD37" i="6"/>
  <c r="AD36" i="6"/>
  <c r="AD35" i="6"/>
  <c r="AD40" i="6" s="1"/>
  <c r="X29" i="6"/>
  <c r="X30" i="6"/>
  <c r="X28" i="6"/>
  <c r="AA72" i="6" l="1"/>
  <c r="AA75" i="6"/>
  <c r="AA69" i="6"/>
  <c r="AD23" i="6"/>
  <c r="AD22" i="6"/>
  <c r="AD21" i="6"/>
  <c r="K5" i="6"/>
  <c r="I17" i="6" l="1"/>
  <c r="Z17" i="6" s="1"/>
  <c r="AD24" i="6"/>
  <c r="F5" i="6" s="1"/>
  <c r="AA82" i="6"/>
  <c r="T5" i="6" s="1"/>
  <c r="A5" i="6" l="1"/>
  <c r="AB4" i="6" s="1"/>
</calcChain>
</file>

<file path=xl/sharedStrings.xml><?xml version="1.0" encoding="utf-8"?>
<sst xmlns="http://schemas.openxmlformats.org/spreadsheetml/2006/main" count="446" uniqueCount="145">
  <si>
    <t>メーカー</t>
    <phoneticPr fontId="2"/>
  </si>
  <si>
    <t>面積</t>
    <rPh sb="0" eb="2">
      <t>メンセキ</t>
    </rPh>
    <phoneticPr fontId="2"/>
  </si>
  <si>
    <t>区分</t>
    <rPh sb="0" eb="2">
      <t>クブン</t>
    </rPh>
    <phoneticPr fontId="2"/>
  </si>
  <si>
    <t>【編集不可】リスト</t>
    <rPh sb="1" eb="3">
      <t>ヘンシュウ</t>
    </rPh>
    <rPh sb="3" eb="5">
      <t>フカ</t>
    </rPh>
    <phoneticPr fontId="2"/>
  </si>
  <si>
    <t>対象機器等</t>
    <rPh sb="0" eb="5">
      <t>タイショウキキトウ</t>
    </rPh>
    <phoneticPr fontId="2"/>
  </si>
  <si>
    <t>内窓</t>
    <rPh sb="0" eb="1">
      <t>ウチ</t>
    </rPh>
    <rPh sb="1" eb="2">
      <t>マド</t>
    </rPh>
    <phoneticPr fontId="2"/>
  </si>
  <si>
    <t>外窓</t>
    <rPh sb="0" eb="1">
      <t>ソト</t>
    </rPh>
    <rPh sb="1" eb="2">
      <t>マド</t>
    </rPh>
    <phoneticPr fontId="2"/>
  </si>
  <si>
    <t>窓ガラス</t>
    <rPh sb="0" eb="1">
      <t>マド</t>
    </rPh>
    <phoneticPr fontId="2"/>
  </si>
  <si>
    <t>玄関ドア</t>
    <rPh sb="0" eb="2">
      <t>ゲンカン</t>
    </rPh>
    <phoneticPr fontId="2"/>
  </si>
  <si>
    <t>勝手口ドア</t>
    <rPh sb="0" eb="3">
      <t>カッテグチ</t>
    </rPh>
    <phoneticPr fontId="2"/>
  </si>
  <si>
    <t>LED照明器具</t>
    <rPh sb="3" eb="5">
      <t>ショウメイ</t>
    </rPh>
    <rPh sb="5" eb="7">
      <t>キグ</t>
    </rPh>
    <phoneticPr fontId="2"/>
  </si>
  <si>
    <t>エコキュート</t>
    <phoneticPr fontId="2"/>
  </si>
  <si>
    <t>エコジョーズ</t>
    <phoneticPr fontId="2"/>
  </si>
  <si>
    <t>エコフィール</t>
    <phoneticPr fontId="2"/>
  </si>
  <si>
    <t>エネファーム</t>
    <phoneticPr fontId="2"/>
  </si>
  <si>
    <t>ハイブリッド給湯器</t>
    <rPh sb="6" eb="9">
      <t>キュウトウキ</t>
    </rPh>
    <phoneticPr fontId="2"/>
  </si>
  <si>
    <t>太陽熱利用設備（自然循環）</t>
    <rPh sb="0" eb="3">
      <t>タイヨウネツ</t>
    </rPh>
    <rPh sb="3" eb="5">
      <t>リヨウ</t>
    </rPh>
    <rPh sb="5" eb="7">
      <t>セツビ</t>
    </rPh>
    <rPh sb="8" eb="10">
      <t>シゼン</t>
    </rPh>
    <rPh sb="10" eb="12">
      <t>ジュンカン</t>
    </rPh>
    <phoneticPr fontId="2"/>
  </si>
  <si>
    <t>太陽熱利用設備（強制循環）</t>
    <rPh sb="0" eb="3">
      <t>タイヨウネツ</t>
    </rPh>
    <rPh sb="3" eb="5">
      <t>リヨウ</t>
    </rPh>
    <rPh sb="5" eb="7">
      <t>セツビ</t>
    </rPh>
    <rPh sb="8" eb="10">
      <t>キョウセイ</t>
    </rPh>
    <rPh sb="10" eb="12">
      <t>ジュンカン</t>
    </rPh>
    <phoneticPr fontId="2"/>
  </si>
  <si>
    <t>地中熱利用設備</t>
    <rPh sb="0" eb="2">
      <t>チチュウ</t>
    </rPh>
    <rPh sb="2" eb="3">
      <t>ネツ</t>
    </rPh>
    <rPh sb="3" eb="5">
      <t>リヨウ</t>
    </rPh>
    <rPh sb="5" eb="7">
      <t>セツビ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</si>
  <si>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</si>
  <si>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</si>
  <si>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大</t>
    <rPh sb="0" eb="1">
      <t>ダイ</t>
    </rPh>
    <phoneticPr fontId="2"/>
  </si>
  <si>
    <t>-</t>
    <phoneticPr fontId="2"/>
  </si>
  <si>
    <t>内窓、外窓</t>
    <rPh sb="0" eb="1">
      <t>ウチ</t>
    </rPh>
    <rPh sb="1" eb="2">
      <t>マド</t>
    </rPh>
    <rPh sb="3" eb="4">
      <t>ソト</t>
    </rPh>
    <rPh sb="4" eb="5">
      <t>マド</t>
    </rPh>
    <phoneticPr fontId="2"/>
  </si>
  <si>
    <t>ガラス交換</t>
    <rPh sb="3" eb="5">
      <t>コウカン</t>
    </rPh>
    <phoneticPr fontId="2"/>
  </si>
  <si>
    <t>No.</t>
    <phoneticPr fontId="2"/>
  </si>
  <si>
    <t>モジュール型式</t>
    <rPh sb="5" eb="7">
      <t>カタシキ</t>
    </rPh>
    <phoneticPr fontId="2"/>
  </si>
  <si>
    <t>枚</t>
    <rPh sb="0" eb="1">
      <t>マイ</t>
    </rPh>
    <phoneticPr fontId="2"/>
  </si>
  <si>
    <t>型式</t>
    <rPh sb="0" eb="2">
      <t>カタシキ</t>
    </rPh>
    <phoneticPr fontId="2"/>
  </si>
  <si>
    <t>箇所数</t>
    <rPh sb="0" eb="2">
      <t>カショ</t>
    </rPh>
    <rPh sb="2" eb="3">
      <t>スウ</t>
    </rPh>
    <phoneticPr fontId="2"/>
  </si>
  <si>
    <t>円</t>
    <rPh sb="0" eb="1">
      <t>エン</t>
    </rPh>
    <phoneticPr fontId="2"/>
  </si>
  <si>
    <t>小計</t>
    <rPh sb="0" eb="2">
      <t>ショウケイ</t>
    </rPh>
    <phoneticPr fontId="2"/>
  </si>
  <si>
    <t>光束(ルーメン)合計</t>
    <rPh sb="0" eb="2">
      <t>コウソク</t>
    </rPh>
    <rPh sb="8" eb="10">
      <t>ゴウケイ</t>
    </rPh>
    <phoneticPr fontId="2"/>
  </si>
  <si>
    <t>lm</t>
    <phoneticPr fontId="2"/>
  </si>
  <si>
    <t>基</t>
    <rPh sb="0" eb="1">
      <t>キ</t>
    </rPh>
    <phoneticPr fontId="2"/>
  </si>
  <si>
    <t>kW</t>
    <phoneticPr fontId="2"/>
  </si>
  <si>
    <t>〇</t>
    <phoneticPr fontId="2"/>
  </si>
  <si>
    <t>編集不可</t>
    <rPh sb="0" eb="2">
      <t>ヘンシュウ</t>
    </rPh>
    <rPh sb="2" eb="4">
      <t>フカ</t>
    </rPh>
    <phoneticPr fontId="2"/>
  </si>
  <si>
    <t>【注意事項】</t>
    <phoneticPr fontId="2"/>
  </si>
  <si>
    <t>・窓ガラスは引違２枚建てでも１枚ずつの入力が必要です。</t>
    <rPh sb="1" eb="2">
      <t>マド</t>
    </rPh>
    <rPh sb="6" eb="8">
      <t>ヒキチガイ</t>
    </rPh>
    <rPh sb="9" eb="10">
      <t>マイ</t>
    </rPh>
    <rPh sb="10" eb="11">
      <t>ダ</t>
    </rPh>
    <rPh sb="15" eb="16">
      <t>マイ</t>
    </rPh>
    <rPh sb="19" eb="21">
      <t>ニュウリョク</t>
    </rPh>
    <rPh sb="22" eb="24">
      <t>ヒツヨウ</t>
    </rPh>
    <phoneticPr fontId="2"/>
  </si>
  <si>
    <t>・出力時に文字が小さくなりすぎないよう、簡潔に入力してください。</t>
    <rPh sb="1" eb="3">
      <t>シュツリョク</t>
    </rPh>
    <rPh sb="3" eb="4">
      <t>ジ</t>
    </rPh>
    <phoneticPr fontId="2"/>
  </si>
  <si>
    <t>・行や列を加えるなど、シートのレイアウトやセル情報を変更しないでください。</t>
    <rPh sb="1" eb="2">
      <t>ギョウ</t>
    </rPh>
    <rPh sb="3" eb="4">
      <t>レツ</t>
    </rPh>
    <rPh sb="5" eb="6">
      <t>クワ</t>
    </rPh>
    <rPh sb="23" eb="25">
      <t>ジョウホウ</t>
    </rPh>
    <rPh sb="26" eb="28">
      <t>ヘンコウ</t>
    </rPh>
    <phoneticPr fontId="2"/>
  </si>
  <si>
    <t>住宅課使用欄</t>
    <rPh sb="0" eb="2">
      <t>ジュウタク</t>
    </rPh>
    <rPh sb="2" eb="3">
      <t>カ</t>
    </rPh>
    <rPh sb="3" eb="5">
      <t>シヨウ</t>
    </rPh>
    <rPh sb="5" eb="6">
      <t>ラン</t>
    </rPh>
    <phoneticPr fontId="2"/>
  </si>
  <si>
    <t>内窓</t>
    <rPh sb="0" eb="2">
      <t>ウチマド</t>
    </rPh>
    <phoneticPr fontId="2"/>
  </si>
  <si>
    <t>㎡</t>
    <phoneticPr fontId="2"/>
  </si>
  <si>
    <t>小</t>
  </si>
  <si>
    <t>中</t>
  </si>
  <si>
    <t>大</t>
  </si>
  <si>
    <t>内窓、外窓</t>
  </si>
  <si>
    <t>窓ガラス</t>
  </si>
  <si>
    <t>か所</t>
    <rPh sb="1" eb="2">
      <t>ショ</t>
    </rPh>
    <phoneticPr fontId="2"/>
  </si>
  <si>
    <t>松本市住まいのゼロカーボン推進補助金</t>
    <rPh sb="3" eb="4">
      <t>ス</t>
    </rPh>
    <rPh sb="13" eb="15">
      <t>スイシン</t>
    </rPh>
    <phoneticPr fontId="2"/>
  </si>
  <si>
    <t>電気自動車</t>
    <rPh sb="0" eb="2">
      <t>デンキ</t>
    </rPh>
    <rPh sb="2" eb="5">
      <t>ジドウシャ</t>
    </rPh>
    <phoneticPr fontId="2"/>
  </si>
  <si>
    <t>光束(lm)</t>
    <rPh sb="0" eb="2">
      <t>コウソク</t>
    </rPh>
    <phoneticPr fontId="2"/>
  </si>
  <si>
    <t>(kW)×50,000円</t>
    <rPh sb="11" eb="12">
      <t>エン</t>
    </rPh>
    <phoneticPr fontId="2"/>
  </si>
  <si>
    <t>基数</t>
    <rPh sb="0" eb="2">
      <t>キスウ</t>
    </rPh>
    <phoneticPr fontId="2"/>
  </si>
  <si>
    <t>創エネ設備（対象：新築・既築）</t>
    <rPh sb="0" eb="1">
      <t>ソウ</t>
    </rPh>
    <rPh sb="3" eb="5">
      <t>セツビ</t>
    </rPh>
    <rPh sb="6" eb="8">
      <t>タイショウ</t>
    </rPh>
    <rPh sb="9" eb="11">
      <t>シンチク</t>
    </rPh>
    <rPh sb="12" eb="13">
      <t>キ</t>
    </rPh>
    <rPh sb="13" eb="14">
      <t>チク</t>
    </rPh>
    <phoneticPr fontId="2"/>
  </si>
  <si>
    <t>熱利用設備</t>
    <rPh sb="0" eb="1">
      <t>ネツ</t>
    </rPh>
    <rPh sb="1" eb="3">
      <t>リヨウ</t>
    </rPh>
    <rPh sb="3" eb="5">
      <t>セツビ</t>
    </rPh>
    <phoneticPr fontId="2"/>
  </si>
  <si>
    <t>蓄エネ設備（対象：新築・既築）</t>
    <rPh sb="0" eb="1">
      <t>チク</t>
    </rPh>
    <rPh sb="3" eb="5">
      <t>セツビ</t>
    </rPh>
    <rPh sb="6" eb="8">
      <t>タイショウ</t>
    </rPh>
    <rPh sb="9" eb="11">
      <t>シンチク</t>
    </rPh>
    <rPh sb="12" eb="13">
      <t>キ</t>
    </rPh>
    <rPh sb="13" eb="14">
      <t>チク</t>
    </rPh>
    <phoneticPr fontId="2"/>
  </si>
  <si>
    <t>省エネ設備（対象：既築のみ）</t>
    <rPh sb="0" eb="1">
      <t>ショウ</t>
    </rPh>
    <rPh sb="3" eb="5">
      <t>セツビ</t>
    </rPh>
    <rPh sb="6" eb="8">
      <t>タイショウ</t>
    </rPh>
    <rPh sb="9" eb="10">
      <t>キ</t>
    </rPh>
    <rPh sb="10" eb="11">
      <t>チク</t>
    </rPh>
    <phoneticPr fontId="2"/>
  </si>
  <si>
    <t>様式第９号（別表第３関係）補助金算定表</t>
    <rPh sb="0" eb="3">
      <t>ヨウシキダイ</t>
    </rPh>
    <rPh sb="4" eb="5">
      <t>ゴウ</t>
    </rPh>
    <rPh sb="6" eb="8">
      <t>ベッピョウ</t>
    </rPh>
    <rPh sb="8" eb="9">
      <t>ダイ</t>
    </rPh>
    <rPh sb="10" eb="12">
      <t>カンケイ</t>
    </rPh>
    <rPh sb="13" eb="16">
      <t>ホジョキン</t>
    </rPh>
    <rPh sb="16" eb="18">
      <t>サンテイ</t>
    </rPh>
    <rPh sb="18" eb="19">
      <t>ヒョウ</t>
    </rPh>
    <phoneticPr fontId="2"/>
  </si>
  <si>
    <t>裏面あり</t>
    <rPh sb="0" eb="2">
      <t>ウラメン</t>
    </rPh>
    <phoneticPr fontId="2"/>
  </si>
  <si>
    <t xml:space="preserve"> 開口部の断熱改修、LED照明器具</t>
    <rPh sb="1" eb="4">
      <t>カイコウブ</t>
    </rPh>
    <rPh sb="5" eb="7">
      <t>ダンネツ</t>
    </rPh>
    <rPh sb="7" eb="9">
      <t>カイシュウ</t>
    </rPh>
    <rPh sb="13" eb="15">
      <t>ショウメイ</t>
    </rPh>
    <rPh sb="15" eb="17">
      <t>キグ</t>
    </rPh>
    <phoneticPr fontId="2"/>
  </si>
  <si>
    <t xml:space="preserve"> 高効率給湯器</t>
    <rPh sb="1" eb="4">
      <t>コウコウリツ</t>
    </rPh>
    <rPh sb="4" eb="7">
      <t>キュウトウキ</t>
    </rPh>
    <phoneticPr fontId="2"/>
  </si>
  <si>
    <t xml:space="preserve"> 熱利用設備</t>
    <rPh sb="1" eb="2">
      <t>ネツ</t>
    </rPh>
    <rPh sb="2" eb="4">
      <t>リヨウ</t>
    </rPh>
    <rPh sb="4" eb="6">
      <t>セツビ</t>
    </rPh>
    <phoneticPr fontId="2"/>
  </si>
  <si>
    <t xml:space="preserve"> 太陽光発電設備</t>
    <rPh sb="1" eb="4">
      <t>タイヨウコウ</t>
    </rPh>
    <rPh sb="4" eb="6">
      <t>ハツデン</t>
    </rPh>
    <rPh sb="6" eb="8">
      <t>セツビ</t>
    </rPh>
    <phoneticPr fontId="2"/>
  </si>
  <si>
    <t>対象機器</t>
    <rPh sb="0" eb="2">
      <t>タイショウ</t>
    </rPh>
    <rPh sb="2" eb="4">
      <t>キキ</t>
    </rPh>
    <phoneticPr fontId="2"/>
  </si>
  <si>
    <t>設置場所</t>
    <rPh sb="0" eb="2">
      <t>セッチ</t>
    </rPh>
    <rPh sb="2" eb="4">
      <t>バショ</t>
    </rPh>
    <phoneticPr fontId="2"/>
  </si>
  <si>
    <t>商品名・型式</t>
    <rPh sb="0" eb="3">
      <t>ショウヒンメイ</t>
    </rPh>
    <rPh sb="4" eb="6">
      <t>カタシキ</t>
    </rPh>
    <phoneticPr fontId="2"/>
  </si>
  <si>
    <t>LED</t>
    <phoneticPr fontId="2"/>
  </si>
  <si>
    <t>幅(mm)</t>
    <rPh sb="0" eb="1">
      <t>ハバ</t>
    </rPh>
    <phoneticPr fontId="2"/>
  </si>
  <si>
    <t>高さ(mm)</t>
    <rPh sb="0" eb="1">
      <t>タカ</t>
    </rPh>
    <phoneticPr fontId="2"/>
  </si>
  <si>
    <t>面積(㎡)</t>
    <rPh sb="0" eb="2">
      <t>メンセキ</t>
    </rPh>
    <phoneticPr fontId="2"/>
  </si>
  <si>
    <t>区分※</t>
    <rPh sb="0" eb="2">
      <t>クブン</t>
    </rPh>
    <phoneticPr fontId="2"/>
  </si>
  <si>
    <t>単価</t>
    <rPh sb="0" eb="2">
      <t>タンカ</t>
    </rPh>
    <phoneticPr fontId="2"/>
  </si>
  <si>
    <t>小計1</t>
    <rPh sb="0" eb="2">
      <t>ショウケイ</t>
    </rPh>
    <phoneticPr fontId="2"/>
  </si>
  <si>
    <t>小計2</t>
    <rPh sb="0" eb="2">
      <t>ショウケイ</t>
    </rPh>
    <phoneticPr fontId="2"/>
  </si>
  <si>
    <t>枚　</t>
    <rPh sb="0" eb="1">
      <t>マイ</t>
    </rPh>
    <phoneticPr fontId="2"/>
  </si>
  <si>
    <t>（基）×100,000円</t>
    <rPh sb="1" eb="2">
      <t>キ</t>
    </rPh>
    <rPh sb="11" eb="12">
      <t>エン</t>
    </rPh>
    <phoneticPr fontId="2"/>
  </si>
  <si>
    <t>（基）× 40,000円</t>
    <rPh sb="1" eb="2">
      <t>キ</t>
    </rPh>
    <rPh sb="11" eb="12">
      <t>エン</t>
    </rPh>
    <phoneticPr fontId="2"/>
  </si>
  <si>
    <t>（基）× 50,000円</t>
    <rPh sb="1" eb="2">
      <t>キ</t>
    </rPh>
    <rPh sb="11" eb="12">
      <t>エン</t>
    </rPh>
    <phoneticPr fontId="2"/>
  </si>
  <si>
    <t>（基）×200,000円</t>
    <rPh sb="1" eb="2">
      <t>キ</t>
    </rPh>
    <rPh sb="11" eb="12">
      <t>エン</t>
    </rPh>
    <phoneticPr fontId="2"/>
  </si>
  <si>
    <t>（基）× 80,000円</t>
    <rPh sb="1" eb="2">
      <t>キ</t>
    </rPh>
    <rPh sb="11" eb="12">
      <t>エン</t>
    </rPh>
    <phoneticPr fontId="2"/>
  </si>
  <si>
    <t>定置型蓄電池</t>
    <rPh sb="0" eb="2">
      <t>テイチ</t>
    </rPh>
    <rPh sb="2" eb="3">
      <t>ガタ</t>
    </rPh>
    <rPh sb="3" eb="6">
      <t>チクデンチ</t>
    </rPh>
    <phoneticPr fontId="2"/>
  </si>
  <si>
    <t>電気自動車等充給電設備（V2H）</t>
    <rPh sb="0" eb="2">
      <t>デンキ</t>
    </rPh>
    <rPh sb="2" eb="5">
      <t>ジドウシャ</t>
    </rPh>
    <rPh sb="5" eb="6">
      <t>トウ</t>
    </rPh>
    <rPh sb="6" eb="7">
      <t>ミツル</t>
    </rPh>
    <rPh sb="7" eb="9">
      <t>キュウデン</t>
    </rPh>
    <rPh sb="9" eb="11">
      <t>セツビ</t>
    </rPh>
    <phoneticPr fontId="2"/>
  </si>
  <si>
    <t>蓄エネ設備申請額（各200,000円）</t>
    <rPh sb="0" eb="1">
      <t>チク</t>
    </rPh>
    <rPh sb="3" eb="5">
      <t>セツビ</t>
    </rPh>
    <rPh sb="5" eb="7">
      <t>シンセイ</t>
    </rPh>
    <rPh sb="7" eb="8">
      <t>ガク</t>
    </rPh>
    <rPh sb="9" eb="10">
      <t>カク</t>
    </rPh>
    <rPh sb="17" eb="18">
      <t>エン</t>
    </rPh>
    <phoneticPr fontId="2"/>
  </si>
  <si>
    <t>太陽熱利用設備（自然循環型）</t>
    <rPh sb="0" eb="3">
      <t>タイヨウネツ</t>
    </rPh>
    <rPh sb="3" eb="5">
      <t>リヨウ</t>
    </rPh>
    <rPh sb="5" eb="7">
      <t>セツビ</t>
    </rPh>
    <rPh sb="8" eb="10">
      <t>シゼン</t>
    </rPh>
    <rPh sb="10" eb="13">
      <t>ジュンカンガタ</t>
    </rPh>
    <phoneticPr fontId="2"/>
  </si>
  <si>
    <t>太陽熱利用設備（強制循環型）</t>
    <rPh sb="0" eb="3">
      <t>タイヨウネツ</t>
    </rPh>
    <rPh sb="3" eb="5">
      <t>リヨウ</t>
    </rPh>
    <rPh sb="5" eb="7">
      <t>セツビ</t>
    </rPh>
    <rPh sb="8" eb="10">
      <t>キョウセイ</t>
    </rPh>
    <rPh sb="10" eb="13">
      <t>ジュンカンガタ</t>
    </rPh>
    <phoneticPr fontId="2"/>
  </si>
  <si>
    <t>熱利用設備申請額（上限200,000円）</t>
    <rPh sb="0" eb="1">
      <t>ネツ</t>
    </rPh>
    <rPh sb="1" eb="3">
      <t>リヨウ</t>
    </rPh>
    <rPh sb="3" eb="5">
      <t>セツビ</t>
    </rPh>
    <rPh sb="5" eb="7">
      <t>シンセイ</t>
    </rPh>
    <rPh sb="7" eb="8">
      <t>ガク</t>
    </rPh>
    <rPh sb="9" eb="11">
      <t>ジョウゲン</t>
    </rPh>
    <rPh sb="18" eb="19">
      <t>エン</t>
    </rPh>
    <phoneticPr fontId="2"/>
  </si>
  <si>
    <t>パワーコンディショナ</t>
    <phoneticPr fontId="2"/>
  </si>
  <si>
    <t>太陽光発電設備申請額</t>
    <rPh sb="0" eb="7">
      <t>タイヨウコウハツデンセツビ</t>
    </rPh>
    <rPh sb="7" eb="9">
      <t>シンセイ</t>
    </rPh>
    <rPh sb="9" eb="10">
      <t>ガク</t>
    </rPh>
    <phoneticPr fontId="2"/>
  </si>
  <si>
    <t>公称最大出力(W)</t>
    <rPh sb="0" eb="2">
      <t>コウショウ</t>
    </rPh>
    <rPh sb="2" eb="4">
      <t>サイダイ</t>
    </rPh>
    <rPh sb="4" eb="6">
      <t>シュツリョク</t>
    </rPh>
    <phoneticPr fontId="2"/>
  </si>
  <si>
    <t>枚数</t>
    <rPh sb="0" eb="2">
      <t>マイスウ</t>
    </rPh>
    <phoneticPr fontId="2"/>
  </si>
  <si>
    <t>W</t>
    <phoneticPr fontId="2"/>
  </si>
  <si>
    <t>kW①</t>
    <phoneticPr fontId="2"/>
  </si>
  <si>
    <t>kW②</t>
    <phoneticPr fontId="2"/>
  </si>
  <si>
    <t>定格出力</t>
    <rPh sb="0" eb="2">
      <t>テイカク</t>
    </rPh>
    <rPh sb="2" eb="4">
      <t>シュツリョク</t>
    </rPh>
    <phoneticPr fontId="2"/>
  </si>
  <si>
    <t>①または②のいずれか小さい方の値</t>
    <rPh sb="10" eb="11">
      <t>チイ</t>
    </rPh>
    <rPh sb="13" eb="14">
      <t>ホウ</t>
    </rPh>
    <rPh sb="15" eb="16">
      <t>アタイ</t>
    </rPh>
    <phoneticPr fontId="2"/>
  </si>
  <si>
    <t>太陽電池</t>
    <rPh sb="0" eb="2">
      <t>タイヨウ</t>
    </rPh>
    <rPh sb="2" eb="4">
      <t>デンチ</t>
    </rPh>
    <phoneticPr fontId="2"/>
  </si>
  <si>
    <t>創エネ設備</t>
    <rPh sb="0" eb="1">
      <t>ソウ</t>
    </rPh>
    <rPh sb="3" eb="5">
      <t>セツビ</t>
    </rPh>
    <phoneticPr fontId="2"/>
  </si>
  <si>
    <t>蓄エネ設備</t>
    <rPh sb="0" eb="1">
      <t>チク</t>
    </rPh>
    <rPh sb="3" eb="5">
      <t>セツビ</t>
    </rPh>
    <phoneticPr fontId="2"/>
  </si>
  <si>
    <t>省エネ設備</t>
    <rPh sb="0" eb="1">
      <t>ショウ</t>
    </rPh>
    <rPh sb="3" eb="5">
      <t>セツビ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</si>
  <si>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</si>
  <si>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太陽光発電設備</t>
    <rPh sb="0" eb="7">
      <t>タイヨウコウハツデンセツビ</t>
    </rPh>
    <phoneticPr fontId="2"/>
  </si>
  <si>
    <t>蓄電池・電気自動車・V2H</t>
    <rPh sb="0" eb="3">
      <t>チクデンチ</t>
    </rPh>
    <rPh sb="4" eb="6">
      <t>デンキ</t>
    </rPh>
    <rPh sb="6" eb="9">
      <t>ジドウシャ</t>
    </rPh>
    <phoneticPr fontId="2"/>
  </si>
  <si>
    <t>（各200,000円で上限600,000円）</t>
    <rPh sb="1" eb="2">
      <t>カク</t>
    </rPh>
    <rPh sb="9" eb="10">
      <t>エン</t>
    </rPh>
    <rPh sb="11" eb="13">
      <t>ジョウゲン</t>
    </rPh>
    <rPh sb="20" eb="21">
      <t>エン</t>
    </rPh>
    <phoneticPr fontId="2"/>
  </si>
  <si>
    <t>給湯器・開口部・LED</t>
    <rPh sb="0" eb="2">
      <t>キュウトウ</t>
    </rPh>
    <rPh sb="2" eb="3">
      <t>キ</t>
    </rPh>
    <rPh sb="4" eb="7">
      <t>カイコウブ</t>
    </rPh>
    <phoneticPr fontId="2"/>
  </si>
  <si>
    <t>（上限200,000円）</t>
    <rPh sb="1" eb="3">
      <t>ジョウゲン</t>
    </rPh>
    <rPh sb="10" eb="11">
      <t>エン</t>
    </rPh>
    <phoneticPr fontId="2"/>
  </si>
  <si>
    <t>円</t>
    <rPh sb="0" eb="1">
      <t>エン</t>
    </rPh>
    <phoneticPr fontId="2"/>
  </si>
  <si>
    <t>kW</t>
    <phoneticPr fontId="2"/>
  </si>
  <si>
    <t>(部屋名)</t>
    <rPh sb="1" eb="4">
      <t>ヘヤメイ</t>
    </rPh>
    <phoneticPr fontId="2"/>
  </si>
  <si>
    <t>か所</t>
    <phoneticPr fontId="2"/>
  </si>
  <si>
    <t xml:space="preserve"> (箇所数)×30,000円</t>
    <rPh sb="2" eb="4">
      <t>カショ</t>
    </rPh>
    <rPh sb="4" eb="5">
      <t>スウ</t>
    </rPh>
    <rPh sb="13" eb="14">
      <t>エン</t>
    </rPh>
    <phoneticPr fontId="2"/>
  </si>
  <si>
    <t xml:space="preserve"> (箇所数)×15,000円</t>
    <rPh sb="2" eb="4">
      <t>カショ</t>
    </rPh>
    <rPh sb="4" eb="5">
      <t>スウ</t>
    </rPh>
    <rPh sb="13" eb="14">
      <t>エン</t>
    </rPh>
    <phoneticPr fontId="2"/>
  </si>
  <si>
    <t xml:space="preserve"> (箇所数)× 6,000円</t>
    <rPh sb="2" eb="4">
      <t>カショ</t>
    </rPh>
    <rPh sb="4" eb="5">
      <t>スウ</t>
    </rPh>
    <rPh sb="13" eb="14">
      <t>エン</t>
    </rPh>
    <phoneticPr fontId="2"/>
  </si>
  <si>
    <t xml:space="preserve"> (箇所数)× 9,000円</t>
    <rPh sb="2" eb="4">
      <t>カショ</t>
    </rPh>
    <rPh sb="4" eb="5">
      <t>スウ</t>
    </rPh>
    <rPh sb="13" eb="14">
      <t>エン</t>
    </rPh>
    <phoneticPr fontId="2"/>
  </si>
  <si>
    <t xml:space="preserve"> (箇所数)×31,000円</t>
    <rPh sb="2" eb="4">
      <t>カショ</t>
    </rPh>
    <rPh sb="4" eb="5">
      <t>スウ</t>
    </rPh>
    <rPh sb="13" eb="14">
      <t>エン</t>
    </rPh>
    <phoneticPr fontId="2"/>
  </si>
  <si>
    <t xml:space="preserve"> (箇所数)×65,000円</t>
    <rPh sb="2" eb="4">
      <t>カショ</t>
    </rPh>
    <rPh sb="4" eb="5">
      <t>スウ</t>
    </rPh>
    <rPh sb="13" eb="14">
      <t>エン</t>
    </rPh>
    <phoneticPr fontId="2"/>
  </si>
  <si>
    <t xml:space="preserve"> (枚　数)× 4,000円</t>
    <rPh sb="2" eb="3">
      <t>マイ</t>
    </rPh>
    <rPh sb="4" eb="5">
      <t>スウ</t>
    </rPh>
    <rPh sb="13" eb="14">
      <t>エン</t>
    </rPh>
    <phoneticPr fontId="2"/>
  </si>
  <si>
    <t xml:space="preserve"> (枚　数)×10,000円</t>
    <rPh sb="2" eb="3">
      <t>マイ</t>
    </rPh>
    <rPh sb="4" eb="5">
      <t>スウ</t>
    </rPh>
    <rPh sb="13" eb="14">
      <t>エン</t>
    </rPh>
    <phoneticPr fontId="2"/>
  </si>
  <si>
    <t xml:space="preserve"> (枚　数)×16,000円</t>
    <rPh sb="2" eb="3">
      <t>マイ</t>
    </rPh>
    <rPh sb="4" eb="5">
      <t>スウ</t>
    </rPh>
    <rPh sb="13" eb="14">
      <t>エン</t>
    </rPh>
    <phoneticPr fontId="2"/>
  </si>
  <si>
    <t xml:space="preserve"> 面積にかかわらず、（箇所数）×66,000円</t>
    <rPh sb="1" eb="3">
      <t>メンセキ</t>
    </rPh>
    <rPh sb="11" eb="13">
      <t>カショ</t>
    </rPh>
    <rPh sb="13" eb="14">
      <t>スウ</t>
    </rPh>
    <rPh sb="22" eb="23">
      <t>エン</t>
    </rPh>
    <phoneticPr fontId="2"/>
  </si>
  <si>
    <t xml:space="preserve"> 面積にかかわらず、（箇所数）×27,000円</t>
    <rPh sb="1" eb="3">
      <t>メンセキ</t>
    </rPh>
    <rPh sb="11" eb="13">
      <t>カショ</t>
    </rPh>
    <rPh sb="13" eb="14">
      <t>スウ</t>
    </rPh>
    <rPh sb="22" eb="23">
      <t>エン</t>
    </rPh>
    <phoneticPr fontId="2"/>
  </si>
  <si>
    <t>※ 開口部区分</t>
    <phoneticPr fontId="2"/>
  </si>
  <si>
    <r>
      <t>1.7㎡</t>
    </r>
    <r>
      <rPr>
        <sz val="8"/>
        <color rgb="FF000000"/>
        <rFont val="BIZ UDゴシック"/>
        <family val="3"/>
        <charset val="128"/>
      </rPr>
      <t>未満</t>
    </r>
    <phoneticPr fontId="2"/>
  </si>
  <si>
    <r>
      <t>0.6㎡</t>
    </r>
    <r>
      <rPr>
        <sz val="8"/>
        <color rgb="FF000000"/>
        <rFont val="BIZ UDゴシック"/>
        <family val="3"/>
        <charset val="128"/>
      </rPr>
      <t>未満</t>
    </r>
    <phoneticPr fontId="2"/>
  </si>
  <si>
    <r>
      <t>1.7㎡</t>
    </r>
    <r>
      <rPr>
        <sz val="8"/>
        <color rgb="FF000000"/>
        <rFont val="BIZ UDゴシック"/>
        <family val="3"/>
        <charset val="128"/>
      </rPr>
      <t>以上</t>
    </r>
    <r>
      <rPr>
        <sz val="10"/>
        <color rgb="FF000000"/>
        <rFont val="BIZ UDゴシック"/>
        <family val="3"/>
        <charset val="128"/>
      </rPr>
      <t>3.5㎡</t>
    </r>
    <r>
      <rPr>
        <sz val="8"/>
        <color rgb="FF000000"/>
        <rFont val="BIZ UDゴシック"/>
        <family val="3"/>
        <charset val="128"/>
      </rPr>
      <t>未満</t>
    </r>
    <phoneticPr fontId="2"/>
  </si>
  <si>
    <r>
      <t>0.6㎡</t>
    </r>
    <r>
      <rPr>
        <sz val="8"/>
        <color rgb="FF000000"/>
        <rFont val="BIZ UDゴシック"/>
        <family val="3"/>
        <charset val="128"/>
      </rPr>
      <t>以上</t>
    </r>
    <r>
      <rPr>
        <sz val="10"/>
        <color rgb="FF000000"/>
        <rFont val="BIZ UDゴシック"/>
        <family val="3"/>
        <charset val="128"/>
      </rPr>
      <t>1.2㎡</t>
    </r>
    <r>
      <rPr>
        <sz val="8"/>
        <color rgb="FF000000"/>
        <rFont val="BIZ UDゴシック"/>
        <family val="3"/>
        <charset val="128"/>
      </rPr>
      <t>未満</t>
    </r>
    <phoneticPr fontId="2"/>
  </si>
  <si>
    <r>
      <t>3.5㎡</t>
    </r>
    <r>
      <rPr>
        <sz val="8"/>
        <color rgb="FF000000"/>
        <rFont val="BIZ UDゴシック"/>
        <family val="3"/>
        <charset val="128"/>
      </rPr>
      <t>以上</t>
    </r>
    <phoneticPr fontId="2"/>
  </si>
  <si>
    <r>
      <t>1.2㎡</t>
    </r>
    <r>
      <rPr>
        <sz val="8"/>
        <color rgb="FF000000"/>
        <rFont val="BIZ UDゴシック"/>
        <family val="3"/>
        <charset val="128"/>
      </rPr>
      <t>以上</t>
    </r>
    <phoneticPr fontId="2"/>
  </si>
  <si>
    <t>補助金算定表入力シート</t>
    <rPh sb="0" eb="3">
      <t>ホジョキン</t>
    </rPh>
    <rPh sb="3" eb="5">
      <t>サンテイ</t>
    </rPh>
    <rPh sb="5" eb="6">
      <t>ヒョウ</t>
    </rPh>
    <rPh sb="6" eb="8">
      <t>ニュウリョク</t>
    </rPh>
    <phoneticPr fontId="2"/>
  </si>
  <si>
    <t>　
　必要事項を入力することで、一部の項目が自動入力され、手書き（手入力）よりも簡単に補助金算定表の作成が可能です。
　作成した書類は補助金の申請書類としてご使用いただけます。
　ただし、以下のケースには対応していないため、手書き（手入力）で作成してください。
　開口部／LED 　　・・・申請箇所が20箇所を超える場合
　太陽光発電設備　・・・設置する太陽電池モジュールが4種類以上の場合
　ご使用にあたっては、以下の注意事項をご確認ください。</t>
    <rPh sb="3" eb="5">
      <t>ヒツヨウ</t>
    </rPh>
    <rPh sb="5" eb="7">
      <t>ジコウ</t>
    </rPh>
    <rPh sb="8" eb="10">
      <t>ニュウリョク</t>
    </rPh>
    <rPh sb="16" eb="18">
      <t>イチブ</t>
    </rPh>
    <rPh sb="19" eb="21">
      <t>コウモク</t>
    </rPh>
    <rPh sb="22" eb="24">
      <t>ジドウ</t>
    </rPh>
    <rPh sb="24" eb="26">
      <t>ニュウリョク</t>
    </rPh>
    <rPh sb="29" eb="31">
      <t>テガ</t>
    </rPh>
    <rPh sb="33" eb="34">
      <t>テ</t>
    </rPh>
    <rPh sb="34" eb="36">
      <t>ニュウリョク</t>
    </rPh>
    <rPh sb="40" eb="42">
      <t>カンタン</t>
    </rPh>
    <rPh sb="43" eb="46">
      <t>ホジョキン</t>
    </rPh>
    <rPh sb="46" eb="48">
      <t>サンテイ</t>
    </rPh>
    <rPh sb="48" eb="49">
      <t>ヒョウ</t>
    </rPh>
    <rPh sb="50" eb="52">
      <t>サクセイ</t>
    </rPh>
    <rPh sb="53" eb="55">
      <t>カノウ</t>
    </rPh>
    <rPh sb="61" eb="63">
      <t>サクセイ</t>
    </rPh>
    <rPh sb="65" eb="67">
      <t>ショルイ</t>
    </rPh>
    <rPh sb="68" eb="71">
      <t>ホジョキン</t>
    </rPh>
    <rPh sb="72" eb="74">
      <t>シンセイ</t>
    </rPh>
    <rPh sb="74" eb="76">
      <t>ショルイ</t>
    </rPh>
    <rPh sb="80" eb="82">
      <t>シヨウ</t>
    </rPh>
    <rPh sb="96" eb="98">
      <t>イカ</t>
    </rPh>
    <rPh sb="104" eb="106">
      <t>タイオウ</t>
    </rPh>
    <rPh sb="114" eb="116">
      <t>テガ</t>
    </rPh>
    <rPh sb="118" eb="119">
      <t>テ</t>
    </rPh>
    <rPh sb="119" eb="121">
      <t>ニュウリョク</t>
    </rPh>
    <rPh sb="123" eb="125">
      <t>サクセイ</t>
    </rPh>
    <rPh sb="134" eb="137">
      <t>カイコウブ</t>
    </rPh>
    <rPh sb="147" eb="149">
      <t>シンセイ</t>
    </rPh>
    <rPh sb="149" eb="151">
      <t>カショ</t>
    </rPh>
    <rPh sb="154" eb="156">
      <t>カショ</t>
    </rPh>
    <rPh sb="157" eb="158">
      <t>コ</t>
    </rPh>
    <rPh sb="160" eb="162">
      <t>バアイ</t>
    </rPh>
    <rPh sb="164" eb="167">
      <t>タイヨウコウ</t>
    </rPh>
    <rPh sb="167" eb="171">
      <t>ハツデンセツビ</t>
    </rPh>
    <rPh sb="175" eb="177">
      <t>セッチ</t>
    </rPh>
    <rPh sb="179" eb="181">
      <t>タイヨウ</t>
    </rPh>
    <rPh sb="181" eb="183">
      <t>デンチ</t>
    </rPh>
    <rPh sb="190" eb="192">
      <t>シュルイ</t>
    </rPh>
    <rPh sb="192" eb="194">
      <t>イジョウ</t>
    </rPh>
    <rPh sb="195" eb="197">
      <t>バアイ</t>
    </rPh>
    <rPh sb="201" eb="203">
      <t>シヨウ</t>
    </rPh>
    <rPh sb="210" eb="212">
      <t>イカ</t>
    </rPh>
    <rPh sb="213" eb="215">
      <t>チュウイ</t>
    </rPh>
    <rPh sb="215" eb="217">
      <t>ジコウ</t>
    </rPh>
    <rPh sb="219" eb="221">
      <t>カクニン</t>
    </rPh>
    <phoneticPr fontId="2"/>
  </si>
  <si>
    <t>・高効率給湯器の工事完了日により補助金額が異なるため、使用するシートにご注意ください。</t>
    <rPh sb="1" eb="4">
      <t>コウコウリツ</t>
    </rPh>
    <rPh sb="4" eb="7">
      <t>キュウトウキ</t>
    </rPh>
    <rPh sb="8" eb="13">
      <t>コウジカンリョウビ</t>
    </rPh>
    <rPh sb="16" eb="18">
      <t>ホジョ</t>
    </rPh>
    <rPh sb="18" eb="20">
      <t>キンガク</t>
    </rPh>
    <rPh sb="21" eb="22">
      <t>コト</t>
    </rPh>
    <rPh sb="27" eb="29">
      <t>シヨウ</t>
    </rPh>
    <rPh sb="36" eb="38">
      <t>チュウイ</t>
    </rPh>
    <phoneticPr fontId="2"/>
  </si>
  <si>
    <t>（基）× 20,000円</t>
    <rPh sb="1" eb="2">
      <t>キ</t>
    </rPh>
    <rPh sb="11" eb="12">
      <t>エン</t>
    </rPh>
    <phoneticPr fontId="2"/>
  </si>
  <si>
    <t>（基）× 25,000円</t>
    <rPh sb="1" eb="2">
      <t>キ</t>
    </rPh>
    <rPh sb="11" eb="12">
      <t>エン</t>
    </rPh>
    <phoneticPr fontId="2"/>
  </si>
  <si>
    <t>太陽電池モジュールの公称最大出力の合計値（小数点以下2桁未満は切捨て）</t>
    <rPh sb="0" eb="2">
      <t>タイヨウ</t>
    </rPh>
    <rPh sb="2" eb="4">
      <t>デンチ</t>
    </rPh>
    <rPh sb="10" eb="12">
      <t>コウショウ</t>
    </rPh>
    <rPh sb="12" eb="14">
      <t>サイダイ</t>
    </rPh>
    <rPh sb="14" eb="16">
      <t>シュツリョク</t>
    </rPh>
    <rPh sb="17" eb="20">
      <t>ゴウケイチ</t>
    </rPh>
    <rPh sb="21" eb="24">
      <t>ショウスウテン</t>
    </rPh>
    <rPh sb="24" eb="26">
      <t>イカ</t>
    </rPh>
    <rPh sb="27" eb="28">
      <t>ケタ</t>
    </rPh>
    <rPh sb="28" eb="30">
      <t>ミマン</t>
    </rPh>
    <rPh sb="31" eb="32">
      <t>キ</t>
    </rPh>
    <rPh sb="32" eb="33">
      <t>ス</t>
    </rPh>
    <phoneticPr fontId="2"/>
  </si>
  <si>
    <t>ただし上限200,000円、千円未満切捨て</t>
    <rPh sb="3" eb="5">
      <t>ジョウゲン</t>
    </rPh>
    <rPh sb="12" eb="13">
      <t>エン</t>
    </rPh>
    <rPh sb="14" eb="16">
      <t>センエン</t>
    </rPh>
    <rPh sb="16" eb="18">
      <t>ミマン</t>
    </rPh>
    <rPh sb="18" eb="19">
      <t>キ</t>
    </rPh>
    <rPh sb="19" eb="20">
      <t>ス</t>
    </rPh>
    <phoneticPr fontId="2"/>
  </si>
  <si>
    <r>
      <t>高効率給湯器申請額</t>
    </r>
    <r>
      <rPr>
        <sz val="8"/>
        <color theme="1"/>
        <rFont val="BIZ UD明朝 Medium"/>
        <family val="1"/>
        <charset val="128"/>
      </rPr>
      <t>（※　ただし、令和８年１０月１日以後に設置工事が完了したものは補助単価が半額）</t>
    </r>
    <rPh sb="0" eb="3">
      <t>コウコウリツ</t>
    </rPh>
    <rPh sb="3" eb="6">
      <t>キュウトウキ</t>
    </rPh>
    <rPh sb="6" eb="8">
      <t>シンセイ</t>
    </rPh>
    <rPh sb="8" eb="9">
      <t>ガク</t>
    </rPh>
    <phoneticPr fontId="2"/>
  </si>
  <si>
    <t xml:space="preserve"> (lm)×1.4円（小数点以下を切捨て）</t>
    <rPh sb="9" eb="10">
      <t>エン</t>
    </rPh>
    <rPh sb="11" eb="14">
      <t>ショウスウテン</t>
    </rPh>
    <rPh sb="14" eb="16">
      <t>イカ</t>
    </rPh>
    <rPh sb="17" eb="18">
      <t>キ</t>
    </rPh>
    <rPh sb="18" eb="19">
      <t>ス</t>
    </rPh>
    <phoneticPr fontId="2"/>
  </si>
  <si>
    <t>開口部の断熱改修及びLED照明器具の申請額（千円未満を切捨て）</t>
    <rPh sb="0" eb="3">
      <t>カイコウブ</t>
    </rPh>
    <rPh sb="4" eb="6">
      <t>ダンネツ</t>
    </rPh>
    <rPh sb="6" eb="8">
      <t>カイシュウ</t>
    </rPh>
    <rPh sb="8" eb="9">
      <t>オヨ</t>
    </rPh>
    <rPh sb="13" eb="15">
      <t>ショウメイ</t>
    </rPh>
    <rPh sb="15" eb="17">
      <t>キグ</t>
    </rPh>
    <rPh sb="18" eb="20">
      <t>シンセイ</t>
    </rPh>
    <rPh sb="20" eb="21">
      <t>ガク</t>
    </rPh>
    <rPh sb="22" eb="24">
      <t>センエン</t>
    </rPh>
    <rPh sb="24" eb="26">
      <t>ミマン</t>
    </rPh>
    <rPh sb="27" eb="28">
      <t>キ</t>
    </rPh>
    <rPh sb="28" eb="29">
      <t>ス</t>
    </rPh>
    <phoneticPr fontId="2"/>
  </si>
  <si>
    <t>合計出力(W)</t>
    <rPh sb="0" eb="2">
      <t>ゴウケイ</t>
    </rPh>
    <rPh sb="2" eb="4">
      <t>シュツリョク</t>
    </rPh>
    <phoneticPr fontId="2"/>
  </si>
  <si>
    <t>開口部（面積は小数第2位未満を切捨て）</t>
    <rPh sb="0" eb="3">
      <t>カイコウブ</t>
    </rPh>
    <rPh sb="4" eb="6">
      <t>メンセキ</t>
    </rPh>
    <rPh sb="7" eb="9">
      <t>ショウスウ</t>
    </rPh>
    <rPh sb="9" eb="10">
      <t>ダイ</t>
    </rPh>
    <rPh sb="11" eb="12">
      <t>イ</t>
    </rPh>
    <rPh sb="12" eb="14">
      <t>ミマン</t>
    </rPh>
    <rPh sb="15" eb="16">
      <t>キ</t>
    </rPh>
    <rPh sb="16" eb="17">
      <t>ス</t>
    </rPh>
    <phoneticPr fontId="2"/>
  </si>
  <si>
    <t>高効率給湯器の工事完了日が令和８年９月３０日までの場合に使用</t>
    <rPh sb="0" eb="3">
      <t>コウコウリツ</t>
    </rPh>
    <rPh sb="3" eb="6">
      <t>キュウトウキ</t>
    </rPh>
    <rPh sb="7" eb="9">
      <t>コウジ</t>
    </rPh>
    <rPh sb="9" eb="12">
      <t>カンリョウビ</t>
    </rPh>
    <rPh sb="13" eb="15">
      <t>レイワ</t>
    </rPh>
    <rPh sb="16" eb="17">
      <t>ネン</t>
    </rPh>
    <rPh sb="18" eb="19">
      <t>ガツ</t>
    </rPh>
    <rPh sb="21" eb="22">
      <t>ニチ</t>
    </rPh>
    <rPh sb="25" eb="27">
      <t>バアイ</t>
    </rPh>
    <rPh sb="28" eb="30">
      <t>シヨウ</t>
    </rPh>
    <phoneticPr fontId="2"/>
  </si>
  <si>
    <t>高効率給湯器の工事完了日が令和８年１０月１日以後の場合に使用</t>
    <rPh sb="0" eb="3">
      <t>コウコウリツ</t>
    </rPh>
    <rPh sb="3" eb="6">
      <t>キュウトウキ</t>
    </rPh>
    <rPh sb="7" eb="9">
      <t>コウジ</t>
    </rPh>
    <rPh sb="9" eb="12">
      <t>カンリョウビ</t>
    </rPh>
    <rPh sb="13" eb="15">
      <t>レイワ</t>
    </rPh>
    <rPh sb="16" eb="17">
      <t>ネン</t>
    </rPh>
    <rPh sb="19" eb="20">
      <t>ガツ</t>
    </rPh>
    <rPh sb="21" eb="22">
      <t>ヒ</t>
    </rPh>
    <rPh sb="22" eb="24">
      <t>イゴ</t>
    </rPh>
    <rPh sb="25" eb="27">
      <t>バアイ</t>
    </rPh>
    <rPh sb="28" eb="30">
      <t>シヨウ</t>
    </rPh>
    <phoneticPr fontId="2"/>
  </si>
  <si>
    <t>Ver.1.1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</si>
</sst>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_);[Red]\(#,##0\)"/>
  </numFmts>
  <fonts count="15">
    <font>
      <sz val="11"/>
      <color theme="1"/>
      <name val="Yu Gothic"/>
      <family val="2"/>
      <scheme val="minor"/>
    </font>
    <font>
      <sz val="10"/>
      <color theme="1"/>
      <name val="BIZ UD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u/>
      <sz val="10"/>
      <color theme="1"/>
      <name val="BIZ UD明朝 Medium"/>
      <family val="1"/>
      <charset val="128"/>
    </font>
    <font>
      <sz val="8"/>
      <color rgb="FF000000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8"/>
      <color theme="0" tint="-0.499984740745262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10" xfId="0" applyFont="1" applyBorder="1" applyAlignment="1" applyProtection="1">
      <alignment horizontal="center" vertical="center" textRotation="255"/>
    </xf>
    <xf numFmtId="0" fontId="3" fillId="0" borderId="10" xfId="0" applyFont="1" applyBorder="1" applyAlignment="1" applyProtection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5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" fillId="5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3" fillId="2" borderId="11" xfId="0" applyNumberFormat="1" applyFont="1" applyFill="1" applyBorder="1" applyAlignment="1">
      <alignment horizontal="right" vertical="center"/>
    </xf>
    <xf numFmtId="3" fontId="3" fillId="2" borderId="14" xfId="0" applyNumberFormat="1" applyFont="1" applyFill="1" applyBorder="1" applyAlignment="1">
      <alignment horizontal="right" vertical="center"/>
    </xf>
    <xf numFmtId="178" fontId="3" fillId="2" borderId="10" xfId="0" applyNumberFormat="1" applyFont="1" applyFill="1" applyBorder="1" applyAlignment="1">
      <alignment horizontal="right" vertical="center"/>
    </xf>
    <xf numFmtId="178" fontId="3" fillId="2" borderId="11" xfId="0" applyNumberFormat="1" applyFont="1" applyFill="1" applyBorder="1" applyAlignment="1">
      <alignment horizontal="right" vertical="center"/>
    </xf>
    <xf numFmtId="178" fontId="3" fillId="2" borderId="14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177" fontId="3" fillId="2" borderId="39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6" fontId="3" fillId="2" borderId="62" xfId="0" applyNumberFormat="1" applyFont="1" applyFill="1" applyBorder="1" applyAlignment="1">
      <alignment horizontal="right" vertical="center"/>
    </xf>
    <xf numFmtId="176" fontId="3" fillId="2" borderId="64" xfId="0" applyNumberFormat="1" applyFont="1" applyFill="1" applyBorder="1" applyAlignment="1">
      <alignment horizontal="right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176" fontId="3" fillId="2" borderId="11" xfId="0" applyNumberFormat="1" applyFont="1" applyFill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178" fontId="3" fillId="2" borderId="16" xfId="0" applyNumberFormat="1" applyFont="1" applyFill="1" applyBorder="1" applyAlignment="1">
      <alignment horizontal="right" vertical="center"/>
    </xf>
    <xf numFmtId="178" fontId="3" fillId="2" borderId="17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right" vertical="center"/>
    </xf>
    <xf numFmtId="176" fontId="3" fillId="2" borderId="17" xfId="0" applyNumberFormat="1" applyFont="1" applyFill="1" applyBorder="1" applyAlignment="1">
      <alignment horizontal="right" vertical="center"/>
    </xf>
    <xf numFmtId="176" fontId="3" fillId="3" borderId="11" xfId="0" applyNumberFormat="1" applyFont="1" applyFill="1" applyBorder="1" applyAlignment="1" applyProtection="1">
      <alignment horizontal="right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177" fontId="3" fillId="2" borderId="11" xfId="0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shrinkToFit="1"/>
    </xf>
    <xf numFmtId="3" fontId="3" fillId="2" borderId="62" xfId="0" applyNumberFormat="1" applyFont="1" applyFill="1" applyBorder="1" applyAlignment="1">
      <alignment horizontal="right" vertical="center"/>
    </xf>
    <xf numFmtId="3" fontId="3" fillId="2" borderId="64" xfId="0" applyNumberFormat="1" applyFont="1" applyFill="1" applyBorder="1" applyAlignment="1">
      <alignment horizontal="right" vertical="center"/>
    </xf>
    <xf numFmtId="0" fontId="3" fillId="3" borderId="63" xfId="0" applyFont="1" applyFill="1" applyBorder="1" applyAlignment="1" applyProtection="1">
      <alignment horizontal="center" vertical="center" shrinkToFit="1"/>
      <protection locked="0"/>
    </xf>
    <xf numFmtId="0" fontId="3" fillId="3" borderId="66" xfId="0" applyFont="1" applyFill="1" applyBorder="1" applyAlignment="1" applyProtection="1">
      <alignment horizontal="center" vertical="center" shrinkToFit="1"/>
      <protection locked="0"/>
    </xf>
    <xf numFmtId="0" fontId="3" fillId="3" borderId="67" xfId="0" applyFont="1" applyFill="1" applyBorder="1" applyAlignment="1" applyProtection="1">
      <alignment horizontal="center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>
      <alignment horizontal="center" vertical="top" shrinkToFit="1"/>
    </xf>
    <xf numFmtId="176" fontId="3" fillId="3" borderId="14" xfId="0" applyNumberFormat="1" applyFont="1" applyFill="1" applyBorder="1" applyAlignment="1" applyProtection="1">
      <alignment horizontal="right" vertical="center"/>
      <protection locked="0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176" fontId="3" fillId="3" borderId="57" xfId="0" applyNumberFormat="1" applyFont="1" applyFill="1" applyBorder="1" applyAlignment="1" applyProtection="1">
      <alignment horizontal="right" vertical="center"/>
      <protection locked="0"/>
    </xf>
    <xf numFmtId="176" fontId="3" fillId="3" borderId="63" xfId="0" applyNumberFormat="1" applyFont="1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center" vertical="center"/>
    </xf>
    <xf numFmtId="3" fontId="3" fillId="2" borderId="16" xfId="0" applyNumberFormat="1" applyFont="1" applyFill="1" applyBorder="1" applyAlignment="1">
      <alignment horizontal="right" vertical="center"/>
    </xf>
    <xf numFmtId="3" fontId="3" fillId="2" borderId="17" xfId="0" applyNumberFormat="1" applyFont="1" applyFill="1" applyBorder="1" applyAlignment="1">
      <alignment horizontal="right" vertical="center"/>
    </xf>
    <xf numFmtId="178" fontId="3" fillId="2" borderId="62" xfId="0" applyNumberFormat="1" applyFont="1" applyFill="1" applyBorder="1" applyAlignment="1">
      <alignment horizontal="right" vertical="center"/>
    </xf>
    <xf numFmtId="178" fontId="3" fillId="2" borderId="64" xfId="0" applyNumberFormat="1" applyFont="1" applyFill="1" applyBorder="1" applyAlignment="1">
      <alignment horizontal="right" vertical="center"/>
    </xf>
    <xf numFmtId="177" fontId="3" fillId="2" borderId="55" xfId="0" applyNumberFormat="1" applyFont="1" applyFill="1" applyBorder="1" applyAlignment="1">
      <alignment horizontal="right" vertical="center"/>
    </xf>
    <xf numFmtId="0" fontId="3" fillId="2" borderId="55" xfId="0" applyFont="1" applyFill="1" applyBorder="1" applyAlignment="1">
      <alignment horizontal="right" vertical="center"/>
    </xf>
    <xf numFmtId="0" fontId="3" fillId="2" borderId="60" xfId="0" applyFont="1" applyFill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178" fontId="3" fillId="2" borderId="55" xfId="0" applyNumberFormat="1" applyFont="1" applyFill="1" applyBorder="1" applyAlignment="1">
      <alignment horizontal="right" vertical="center"/>
    </xf>
    <xf numFmtId="178" fontId="3" fillId="2" borderId="60" xfId="0" applyNumberFormat="1" applyFont="1" applyFill="1" applyBorder="1" applyAlignment="1">
      <alignment horizontal="right" vertical="center"/>
    </xf>
    <xf numFmtId="0" fontId="3" fillId="0" borderId="57" xfId="0" applyFont="1" applyBorder="1" applyAlignment="1">
      <alignment horizontal="right" vertical="center" shrinkToFit="1"/>
    </xf>
    <xf numFmtId="0" fontId="3" fillId="0" borderId="58" xfId="0" applyFont="1" applyBorder="1" applyAlignment="1">
      <alignment horizontal="right" vertical="center" shrinkToFit="1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177" fontId="3" fillId="3" borderId="16" xfId="0" applyNumberFormat="1" applyFont="1" applyFill="1" applyBorder="1" applyAlignment="1" applyProtection="1">
      <alignment horizontal="right" vertical="center"/>
      <protection locked="0"/>
    </xf>
    <xf numFmtId="177" fontId="3" fillId="3" borderId="17" xfId="0" applyNumberFormat="1" applyFont="1" applyFill="1" applyBorder="1" applyAlignment="1" applyProtection="1">
      <alignment horizontal="right" vertical="center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textRotation="255"/>
    </xf>
    <xf numFmtId="177" fontId="3" fillId="2" borderId="14" xfId="0" applyNumberFormat="1" applyFont="1" applyFill="1" applyBorder="1" applyAlignment="1">
      <alignment horizontal="right" vertical="center"/>
    </xf>
    <xf numFmtId="0" fontId="4" fillId="0" borderId="34" xfId="0" applyFont="1" applyBorder="1" applyAlignment="1">
      <alignment horizontal="center" vertical="top" shrinkToFit="1"/>
    </xf>
    <xf numFmtId="0" fontId="4" fillId="0" borderId="13" xfId="0" applyFont="1" applyBorder="1" applyAlignment="1">
      <alignment horizontal="center" vertical="top" shrinkToFit="1"/>
    </xf>
    <xf numFmtId="0" fontId="4" fillId="0" borderId="46" xfId="0" applyFont="1" applyBorder="1" applyAlignment="1">
      <alignment horizontal="center" vertical="top" shrinkToFit="1"/>
    </xf>
    <xf numFmtId="0" fontId="4" fillId="0" borderId="33" xfId="0" applyFont="1" applyBorder="1" applyAlignment="1">
      <alignment horizontal="center" vertical="top" shrinkToFit="1"/>
    </xf>
    <xf numFmtId="0" fontId="4" fillId="0" borderId="32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right"/>
    </xf>
    <xf numFmtId="3" fontId="13" fillId="2" borderId="3" xfId="0" applyNumberFormat="1" applyFont="1" applyFill="1" applyBorder="1" applyAlignment="1">
      <alignment horizontal="right"/>
    </xf>
    <xf numFmtId="3" fontId="13" fillId="2" borderId="7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3" fontId="13" fillId="2" borderId="4" xfId="0" applyNumberFormat="1" applyFont="1" applyFill="1" applyBorder="1" applyAlignment="1">
      <alignment horizontal="right"/>
    </xf>
    <xf numFmtId="3" fontId="13" fillId="2" borderId="1" xfId="0" applyNumberFormat="1" applyFont="1" applyFill="1" applyBorder="1" applyAlignment="1">
      <alignment horizontal="right"/>
    </xf>
    <xf numFmtId="3" fontId="13" fillId="2" borderId="31" xfId="0" applyNumberFormat="1" applyFont="1" applyFill="1" applyBorder="1" applyAlignment="1">
      <alignment horizontal="right"/>
    </xf>
    <xf numFmtId="3" fontId="13" fillId="2" borderId="12" xfId="0" applyNumberFormat="1" applyFont="1" applyFill="1" applyBorder="1" applyAlignment="1">
      <alignment horizontal="right"/>
    </xf>
    <xf numFmtId="3" fontId="13" fillId="2" borderId="25" xfId="0" applyNumberFormat="1" applyFont="1" applyFill="1" applyBorder="1" applyAlignment="1">
      <alignment horizontal="right"/>
    </xf>
    <xf numFmtId="3" fontId="13" fillId="2" borderId="21" xfId="0" applyNumberFormat="1" applyFont="1" applyFill="1" applyBorder="1" applyAlignment="1">
      <alignment horizontal="right"/>
    </xf>
    <xf numFmtId="3" fontId="13" fillId="2" borderId="19" xfId="0" applyNumberFormat="1" applyFont="1" applyFill="1" applyBorder="1" applyAlignment="1">
      <alignment horizontal="right"/>
    </xf>
    <xf numFmtId="3" fontId="13" fillId="2" borderId="20" xfId="0" applyNumberFormat="1" applyFont="1" applyFill="1" applyBorder="1" applyAlignment="1">
      <alignment horizontal="right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176" fontId="3" fillId="3" borderId="67" xfId="0" applyNumberFormat="1" applyFont="1" applyFill="1" applyBorder="1" applyAlignment="1" applyProtection="1">
      <alignment horizontal="right" vertical="center"/>
      <protection locked="0"/>
    </xf>
    <xf numFmtId="176" fontId="3" fillId="3" borderId="10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179615</xdr:colOff>
      <xdr:row>42</xdr:row>
      <xdr:rowOff>34019</xdr:rowOff>
    </xdr:from>
    <xdr:to>
      <xdr:col>33</xdr:col>
      <xdr:colOff>167367</xdr:colOff>
      <xdr:row>44</xdr:row>
      <xdr:rowOff>2619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077083-B6EE-48AF-8DEB-F71279EC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3172" y="9314090"/>
          <a:ext cx="3209924" cy="387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179615</xdr:colOff>
      <xdr:row>42</xdr:row>
      <xdr:rowOff>34019</xdr:rowOff>
    </xdr:from>
    <xdr:to>
      <xdr:col>33</xdr:col>
      <xdr:colOff>167367</xdr:colOff>
      <xdr:row>44</xdr:row>
      <xdr:rowOff>2619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D13B323-3E42-4888-87D4-862B93D5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040" y="9216119"/>
          <a:ext cx="3188152" cy="38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B883-A4B6-4ADC-80B6-AC90F48A552F}">
  <dimension ref="A1:K54"/>
  <sheetViews>
    <sheetView tabSelected="1" view="pageBreakPreview" zoomScale="115" zoomScaleNormal="100" zoomScaleSheetLayoutView="115" workbookViewId="0"/>
  </sheetViews>
  <sheetFormatPr defaultRowHeight="14.25"/>
  <cols>
    <col min="1" max="1" width="2.625" style="12" customWidth="1"/>
    <col min="2" max="9" width="9" style="10"/>
    <col min="10" max="10" width="9" style="12"/>
    <col min="11" max="11" width="2.625" style="10" customWidth="1"/>
    <col min="12" max="16384" width="9" style="10"/>
  </cols>
  <sheetData>
    <row r="1" spans="2:11" ht="20.100000000000001" customHeight="1">
      <c r="K1" s="13" t="s">
        <v>144</v>
      </c>
    </row>
    <row r="2" spans="2:11" ht="20.100000000000001" customHeight="1">
      <c r="C2" s="60" t="s">
        <v>51</v>
      </c>
      <c r="D2" s="60"/>
      <c r="E2" s="60"/>
      <c r="F2" s="60"/>
      <c r="G2" s="60"/>
      <c r="H2" s="60"/>
    </row>
    <row r="3" spans="2:11" ht="20.100000000000001" customHeight="1">
      <c r="C3" s="61" t="s">
        <v>130</v>
      </c>
      <c r="D3" s="61"/>
      <c r="E3" s="61"/>
      <c r="F3" s="61"/>
      <c r="G3" s="61"/>
      <c r="H3" s="61"/>
    </row>
    <row r="4" spans="2:11" ht="20.100000000000001" customHeight="1">
      <c r="C4" s="12"/>
    </row>
    <row r="5" spans="2:11" s="12" customFormat="1" ht="20.100000000000001" customHeight="1">
      <c r="B5" s="59" t="s">
        <v>131</v>
      </c>
      <c r="C5" s="59"/>
      <c r="D5" s="59"/>
      <c r="E5" s="59"/>
      <c r="F5" s="59"/>
      <c r="G5" s="59"/>
      <c r="H5" s="59"/>
      <c r="I5" s="59"/>
      <c r="J5" s="59"/>
    </row>
    <row r="6" spans="2:11" ht="20.100000000000001" customHeight="1">
      <c r="B6" s="59"/>
      <c r="C6" s="59"/>
      <c r="D6" s="59"/>
      <c r="E6" s="59"/>
      <c r="F6" s="59"/>
      <c r="G6" s="59"/>
      <c r="H6" s="59"/>
      <c r="I6" s="59"/>
      <c r="J6" s="59"/>
    </row>
    <row r="7" spans="2:11" ht="20.100000000000001" customHeight="1">
      <c r="B7" s="59"/>
      <c r="C7" s="59"/>
      <c r="D7" s="59"/>
      <c r="E7" s="59"/>
      <c r="F7" s="59"/>
      <c r="G7" s="59"/>
      <c r="H7" s="59"/>
      <c r="I7" s="59"/>
      <c r="J7" s="59"/>
    </row>
    <row r="8" spans="2:11" ht="20.100000000000001" customHeight="1">
      <c r="B8" s="59"/>
      <c r="C8" s="59"/>
      <c r="D8" s="59"/>
      <c r="E8" s="59"/>
      <c r="F8" s="59"/>
      <c r="G8" s="59"/>
      <c r="H8" s="59"/>
      <c r="I8" s="59"/>
      <c r="J8" s="59"/>
    </row>
    <row r="9" spans="2:11" ht="20.100000000000001" customHeight="1">
      <c r="B9" s="59"/>
      <c r="C9" s="59"/>
      <c r="D9" s="59"/>
      <c r="E9" s="59"/>
      <c r="F9" s="59"/>
      <c r="G9" s="59"/>
      <c r="H9" s="59"/>
      <c r="I9" s="59"/>
      <c r="J9" s="59"/>
    </row>
    <row r="10" spans="2:11" ht="20.100000000000001" customHeight="1">
      <c r="B10" s="59"/>
      <c r="C10" s="59"/>
      <c r="D10" s="59"/>
      <c r="E10" s="59"/>
      <c r="F10" s="59"/>
      <c r="G10" s="59"/>
      <c r="H10" s="59"/>
      <c r="I10" s="59"/>
      <c r="J10" s="59"/>
    </row>
    <row r="11" spans="2:11" ht="20.100000000000001" customHeight="1">
      <c r="B11" s="59"/>
      <c r="C11" s="59"/>
      <c r="D11" s="59"/>
      <c r="E11" s="59"/>
      <c r="F11" s="59"/>
      <c r="G11" s="59"/>
      <c r="H11" s="59"/>
      <c r="I11" s="59"/>
      <c r="J11" s="59"/>
    </row>
    <row r="12" spans="2:11" s="12" customFormat="1" ht="20.100000000000001" customHeight="1">
      <c r="B12" s="59"/>
      <c r="C12" s="59"/>
      <c r="D12" s="59"/>
      <c r="E12" s="59"/>
      <c r="F12" s="59"/>
      <c r="G12" s="59"/>
      <c r="H12" s="59"/>
      <c r="I12" s="59"/>
      <c r="J12" s="59"/>
    </row>
    <row r="13" spans="2:11" s="12" customFormat="1" ht="20.100000000000001" customHeight="1">
      <c r="B13" s="59"/>
      <c r="C13" s="59"/>
      <c r="D13" s="59"/>
      <c r="E13" s="59"/>
      <c r="F13" s="59"/>
      <c r="G13" s="59"/>
      <c r="H13" s="59"/>
      <c r="I13" s="59"/>
      <c r="J13" s="59"/>
    </row>
    <row r="14" spans="2:11" s="12" customFormat="1" ht="20.100000000000001" customHeight="1">
      <c r="B14" s="59"/>
      <c r="C14" s="59"/>
      <c r="D14" s="59"/>
      <c r="E14" s="59"/>
      <c r="F14" s="59"/>
      <c r="G14" s="59"/>
      <c r="H14" s="59"/>
      <c r="I14" s="59"/>
      <c r="J14" s="59"/>
    </row>
    <row r="15" spans="2:11" s="12" customFormat="1" ht="20.100000000000001" customHeight="1">
      <c r="B15" s="59"/>
      <c r="C15" s="59"/>
      <c r="D15" s="59"/>
      <c r="E15" s="59"/>
      <c r="F15" s="59"/>
      <c r="G15" s="59"/>
      <c r="H15" s="59"/>
      <c r="I15" s="59"/>
      <c r="J15" s="59"/>
    </row>
    <row r="16" spans="2:11" ht="9.9499999999999993" customHeight="1"/>
    <row r="17" spans="2:10" ht="20.100000000000001" customHeight="1">
      <c r="B17" s="9"/>
      <c r="C17" s="9"/>
      <c r="D17" s="9"/>
      <c r="E17" s="62" t="s">
        <v>38</v>
      </c>
      <c r="F17" s="62"/>
      <c r="G17" s="9"/>
      <c r="H17" s="9"/>
      <c r="I17" s="9"/>
      <c r="J17" s="50"/>
    </row>
    <row r="18" spans="2:10" ht="20.100000000000001" customHeight="1">
      <c r="B18" s="18" t="s">
        <v>41</v>
      </c>
      <c r="C18" s="18"/>
      <c r="D18" s="18"/>
      <c r="E18" s="18"/>
      <c r="F18" s="18"/>
      <c r="G18" s="18"/>
      <c r="H18" s="18"/>
      <c r="I18" s="18"/>
      <c r="J18" s="49"/>
    </row>
    <row r="19" spans="2:10" ht="20.100000000000001" customHeight="1">
      <c r="B19" s="18" t="s">
        <v>39</v>
      </c>
      <c r="C19" s="18"/>
      <c r="D19" s="18"/>
      <c r="E19" s="18"/>
      <c r="F19" s="18"/>
      <c r="G19" s="18"/>
      <c r="H19" s="18"/>
      <c r="I19" s="18"/>
      <c r="J19" s="49"/>
    </row>
    <row r="20" spans="2:10" ht="20.100000000000001" customHeight="1">
      <c r="B20" s="58" t="s">
        <v>40</v>
      </c>
      <c r="C20" s="58"/>
      <c r="D20" s="58"/>
      <c r="E20" s="58"/>
      <c r="F20" s="58"/>
      <c r="G20" s="58"/>
      <c r="H20" s="58"/>
      <c r="I20" s="58"/>
      <c r="J20" s="49"/>
    </row>
    <row r="21" spans="2:10" ht="20.100000000000001" customHeight="1">
      <c r="B21" s="58" t="s">
        <v>132</v>
      </c>
      <c r="C21" s="58"/>
      <c r="D21" s="58"/>
      <c r="E21" s="58"/>
      <c r="F21" s="58"/>
      <c r="G21" s="58"/>
      <c r="H21" s="58"/>
      <c r="I21" s="58"/>
      <c r="J21" s="49"/>
    </row>
    <row r="22" spans="2:10" ht="20.100000000000001" customHeight="1">
      <c r="C22" s="9"/>
      <c r="D22" s="9"/>
      <c r="E22" s="9"/>
      <c r="F22" s="9"/>
      <c r="G22" s="9"/>
      <c r="H22" s="9"/>
      <c r="I22" s="9"/>
      <c r="J22" s="50"/>
    </row>
    <row r="23" spans="2:10" ht="20.100000000000001" customHeight="1">
      <c r="B23" s="3"/>
      <c r="C23" s="9"/>
      <c r="D23" s="9"/>
      <c r="E23" s="9"/>
      <c r="F23" s="9"/>
      <c r="G23" s="9"/>
      <c r="H23" s="9"/>
      <c r="I23" s="9"/>
      <c r="J23" s="50"/>
    </row>
    <row r="24" spans="2:10" ht="20.100000000000001" customHeight="1">
      <c r="B24" s="3"/>
      <c r="C24" s="9"/>
      <c r="D24" s="9"/>
      <c r="E24" s="9"/>
      <c r="F24" s="9"/>
      <c r="G24" s="9"/>
      <c r="H24" s="9"/>
      <c r="I24" s="9"/>
      <c r="J24" s="50"/>
    </row>
    <row r="25" spans="2:10" ht="20.100000000000001" customHeight="1">
      <c r="B25" s="3"/>
      <c r="C25" s="9"/>
      <c r="D25" s="9"/>
      <c r="E25" s="9"/>
      <c r="F25" s="9"/>
      <c r="G25" s="9"/>
      <c r="H25" s="9"/>
      <c r="I25" s="9"/>
      <c r="J25" s="50"/>
    </row>
    <row r="26" spans="2:10" ht="20.100000000000001" customHeight="1">
      <c r="B26" s="3"/>
      <c r="C26" s="9"/>
      <c r="D26" s="9"/>
      <c r="E26" s="9"/>
      <c r="F26" s="9"/>
      <c r="G26" s="9"/>
      <c r="H26" s="9"/>
      <c r="I26" s="9"/>
      <c r="J26" s="50"/>
    </row>
    <row r="27" spans="2:10" ht="20.100000000000001" customHeight="1">
      <c r="B27" s="3"/>
      <c r="C27" s="9"/>
      <c r="D27" s="9"/>
      <c r="E27" s="9"/>
      <c r="F27" s="9"/>
      <c r="G27" s="9"/>
      <c r="H27" s="9"/>
      <c r="I27" s="9"/>
      <c r="J27" s="50"/>
    </row>
    <row r="28" spans="2:10" ht="20.100000000000001" customHeight="1">
      <c r="B28" s="3"/>
      <c r="C28" s="9"/>
      <c r="D28" s="9"/>
      <c r="E28" s="9"/>
      <c r="F28" s="9"/>
      <c r="G28" s="9"/>
      <c r="H28" s="9"/>
      <c r="I28" s="9"/>
      <c r="J28" s="50"/>
    </row>
    <row r="29" spans="2:10" ht="20.100000000000001" customHeight="1">
      <c r="B29" s="3"/>
      <c r="C29" s="9"/>
      <c r="D29" s="9"/>
      <c r="E29" s="9"/>
      <c r="F29" s="9"/>
      <c r="G29" s="9"/>
      <c r="H29" s="9"/>
      <c r="I29" s="9"/>
      <c r="J29" s="50"/>
    </row>
    <row r="30" spans="2:10" ht="20.100000000000001" customHeight="1">
      <c r="B30" s="3"/>
      <c r="C30" s="9"/>
      <c r="D30" s="9"/>
      <c r="E30" s="9"/>
      <c r="F30" s="9"/>
      <c r="G30" s="9"/>
      <c r="H30" s="9"/>
      <c r="I30" s="9"/>
      <c r="J30" s="50"/>
    </row>
    <row r="31" spans="2:10" ht="20.100000000000001" customHeight="1">
      <c r="B31" s="3"/>
      <c r="C31" s="9"/>
      <c r="D31" s="9"/>
      <c r="E31" s="9"/>
      <c r="F31" s="9"/>
      <c r="G31" s="9"/>
      <c r="H31" s="9"/>
      <c r="I31" s="9"/>
      <c r="J31" s="50"/>
    </row>
    <row r="32" spans="2:10" ht="20.100000000000001" customHeight="1">
      <c r="B32" s="3"/>
      <c r="C32" s="9"/>
      <c r="D32" s="9"/>
      <c r="E32" s="9"/>
      <c r="F32" s="9"/>
      <c r="G32" s="9"/>
      <c r="H32" s="9"/>
      <c r="I32" s="9"/>
      <c r="J32" s="50"/>
    </row>
    <row r="33" spans="2:10" ht="20.100000000000001" customHeight="1">
      <c r="B33" s="3"/>
      <c r="C33" s="9"/>
      <c r="D33" s="9"/>
      <c r="E33" s="9"/>
      <c r="F33" s="9"/>
      <c r="G33" s="9"/>
      <c r="H33" s="9"/>
      <c r="I33" s="9"/>
      <c r="J33" s="50"/>
    </row>
    <row r="34" spans="2:10" ht="20.100000000000001" customHeight="1">
      <c r="B34" s="3"/>
      <c r="C34" s="9"/>
      <c r="D34" s="9"/>
      <c r="E34" s="9"/>
      <c r="F34" s="9"/>
      <c r="G34" s="9"/>
      <c r="H34" s="9"/>
      <c r="I34" s="9"/>
      <c r="J34" s="50"/>
    </row>
    <row r="35" spans="2:10" ht="20.100000000000001" customHeight="1">
      <c r="B35" s="3"/>
      <c r="C35" s="9"/>
      <c r="D35" s="9"/>
      <c r="E35" s="9"/>
      <c r="F35" s="9"/>
      <c r="G35" s="9"/>
      <c r="H35" s="9"/>
      <c r="I35" s="9"/>
      <c r="J35" s="50"/>
    </row>
    <row r="36" spans="2:10" ht="20.100000000000001" customHeight="1">
      <c r="B36" s="3"/>
      <c r="C36" s="9"/>
      <c r="D36" s="9"/>
      <c r="E36" s="9"/>
      <c r="F36" s="9"/>
      <c r="G36" s="9"/>
      <c r="H36" s="9"/>
      <c r="I36" s="9"/>
      <c r="J36" s="50"/>
    </row>
    <row r="37" spans="2:10" ht="20.100000000000001" customHeight="1">
      <c r="B37" s="3"/>
      <c r="C37" s="9"/>
      <c r="D37" s="9"/>
      <c r="E37" s="9"/>
      <c r="F37" s="9"/>
      <c r="G37" s="9"/>
      <c r="H37" s="9"/>
      <c r="I37" s="9"/>
      <c r="J37" s="50"/>
    </row>
    <row r="38" spans="2:10" ht="20.100000000000001" customHeight="1">
      <c r="B38" s="11"/>
    </row>
    <row r="39" spans="2:10" ht="20.100000000000001" customHeight="1">
      <c r="B39" s="11"/>
    </row>
    <row r="40" spans="2:10" ht="20.100000000000001" customHeight="1"/>
    <row r="41" spans="2:10" ht="20.100000000000001" customHeight="1"/>
    <row r="42" spans="2:10" ht="20.100000000000001" customHeight="1"/>
    <row r="43" spans="2:10" ht="20.100000000000001" customHeight="1"/>
    <row r="44" spans="2:10" ht="20.100000000000001" customHeight="1"/>
    <row r="45" spans="2:10" ht="20.100000000000001" customHeight="1"/>
    <row r="46" spans="2:10" ht="20.100000000000001" customHeight="1"/>
    <row r="47" spans="2:10" ht="20.100000000000001" customHeight="1"/>
    <row r="48" spans="2:10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sheetProtection password="FAFA" sheet="1" objects="1" scenarios="1"/>
  <mergeCells count="6">
    <mergeCell ref="B21:I21"/>
    <mergeCell ref="B5:J15"/>
    <mergeCell ref="B20:I20"/>
    <mergeCell ref="C2:H2"/>
    <mergeCell ref="C3:H3"/>
    <mergeCell ref="E17:F17"/>
  </mergeCells>
  <phoneticPr fontId="2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1840-45B1-4A7F-A030-5D7FA30F4BA5}">
  <sheetPr>
    <tabColor theme="7" tint="0.79998168889431442"/>
  </sheetPr>
  <dimension ref="A1:AI104"/>
  <sheetViews>
    <sheetView view="pageBreakPreview" zoomScale="115" zoomScaleNormal="100" zoomScaleSheetLayoutView="115" workbookViewId="0">
      <selection activeCell="R11" sqref="R11:V11 X11:AA11"/>
    </sheetView>
  </sheetViews>
  <sheetFormatPr defaultColWidth="8.75" defaultRowHeight="12"/>
  <cols>
    <col min="1" max="35" width="2.625" style="6" customWidth="1"/>
    <col min="36" max="46" width="8.875" style="6" customWidth="1"/>
    <col min="47" max="16384" width="8.75" style="6"/>
  </cols>
  <sheetData>
    <row r="1" spans="1:34" ht="17.100000000000001" customHeight="1" thickBot="1">
      <c r="A1" s="6" t="s">
        <v>60</v>
      </c>
      <c r="AH1" s="57" t="s">
        <v>142</v>
      </c>
    </row>
    <row r="2" spans="1:34" ht="17.100000000000001" customHeight="1" thickTop="1">
      <c r="A2" s="159" t="s">
        <v>99</v>
      </c>
      <c r="B2" s="156"/>
      <c r="C2" s="156"/>
      <c r="D2" s="156"/>
      <c r="E2" s="156"/>
      <c r="F2" s="156"/>
      <c r="G2" s="156"/>
      <c r="H2" s="156"/>
      <c r="I2" s="156"/>
      <c r="J2" s="158"/>
      <c r="K2" s="155" t="s">
        <v>100</v>
      </c>
      <c r="L2" s="156"/>
      <c r="M2" s="156"/>
      <c r="N2" s="156"/>
      <c r="O2" s="156"/>
      <c r="P2" s="156"/>
      <c r="Q2" s="156"/>
      <c r="R2" s="156"/>
      <c r="S2" s="158"/>
      <c r="T2" s="155" t="s">
        <v>101</v>
      </c>
      <c r="U2" s="156"/>
      <c r="V2" s="156"/>
      <c r="W2" s="156"/>
      <c r="X2" s="156"/>
      <c r="Y2" s="156"/>
      <c r="Z2" s="156"/>
      <c r="AA2" s="157"/>
      <c r="AB2" s="137" t="s">
        <v>102</v>
      </c>
      <c r="AC2" s="138"/>
      <c r="AD2" s="138"/>
      <c r="AE2" s="138"/>
      <c r="AF2" s="138"/>
      <c r="AG2" s="138"/>
      <c r="AH2" s="139"/>
    </row>
    <row r="3" spans="1:34" ht="17.100000000000001" customHeight="1" thickBot="1">
      <c r="A3" s="164" t="s">
        <v>103</v>
      </c>
      <c r="B3" s="161"/>
      <c r="C3" s="161"/>
      <c r="D3" s="161"/>
      <c r="E3" s="163"/>
      <c r="F3" s="160" t="s">
        <v>57</v>
      </c>
      <c r="G3" s="161"/>
      <c r="H3" s="161"/>
      <c r="I3" s="161"/>
      <c r="J3" s="163"/>
      <c r="K3" s="160" t="s">
        <v>104</v>
      </c>
      <c r="L3" s="161"/>
      <c r="M3" s="161"/>
      <c r="N3" s="161"/>
      <c r="O3" s="161"/>
      <c r="P3" s="161"/>
      <c r="Q3" s="161"/>
      <c r="R3" s="161"/>
      <c r="S3" s="163"/>
      <c r="T3" s="160" t="s">
        <v>106</v>
      </c>
      <c r="U3" s="161"/>
      <c r="V3" s="161"/>
      <c r="W3" s="161"/>
      <c r="X3" s="161"/>
      <c r="Y3" s="161"/>
      <c r="Z3" s="161"/>
      <c r="AA3" s="162"/>
      <c r="AB3" s="140"/>
      <c r="AC3" s="141"/>
      <c r="AD3" s="141"/>
      <c r="AE3" s="141"/>
      <c r="AF3" s="141"/>
      <c r="AG3" s="141"/>
      <c r="AH3" s="142"/>
    </row>
    <row r="4" spans="1:34" ht="17.100000000000001" customHeight="1" thickTop="1">
      <c r="A4" s="136" t="s">
        <v>107</v>
      </c>
      <c r="B4" s="133"/>
      <c r="C4" s="133"/>
      <c r="D4" s="133"/>
      <c r="E4" s="135"/>
      <c r="F4" s="133" t="s">
        <v>107</v>
      </c>
      <c r="G4" s="133"/>
      <c r="H4" s="133"/>
      <c r="I4" s="133"/>
      <c r="J4" s="135"/>
      <c r="K4" s="132" t="s">
        <v>105</v>
      </c>
      <c r="L4" s="133"/>
      <c r="M4" s="133"/>
      <c r="N4" s="133"/>
      <c r="O4" s="133"/>
      <c r="P4" s="133"/>
      <c r="Q4" s="133"/>
      <c r="R4" s="133"/>
      <c r="S4" s="135"/>
      <c r="T4" s="132" t="s">
        <v>107</v>
      </c>
      <c r="U4" s="133"/>
      <c r="V4" s="133"/>
      <c r="W4" s="133"/>
      <c r="X4" s="133"/>
      <c r="Y4" s="133"/>
      <c r="Z4" s="133"/>
      <c r="AA4" s="134"/>
      <c r="AB4" s="143">
        <f>SUM(A5,F5,K5,T5)</f>
        <v>0</v>
      </c>
      <c r="AC4" s="144"/>
      <c r="AD4" s="144"/>
      <c r="AE4" s="144"/>
      <c r="AF4" s="144"/>
      <c r="AG4" s="144"/>
      <c r="AH4" s="165" t="s">
        <v>30</v>
      </c>
    </row>
    <row r="5" spans="1:34" ht="17.100000000000001" customHeight="1">
      <c r="A5" s="153">
        <f>Z17</f>
        <v>0</v>
      </c>
      <c r="B5" s="150"/>
      <c r="C5" s="150"/>
      <c r="D5" s="150"/>
      <c r="E5" s="170" t="s">
        <v>108</v>
      </c>
      <c r="F5" s="149">
        <f>AD24</f>
        <v>0</v>
      </c>
      <c r="G5" s="150"/>
      <c r="H5" s="150"/>
      <c r="I5" s="150"/>
      <c r="J5" s="170" t="s">
        <v>30</v>
      </c>
      <c r="K5" s="149">
        <f>SUM(X28:AG30)</f>
        <v>0</v>
      </c>
      <c r="L5" s="150"/>
      <c r="M5" s="150"/>
      <c r="N5" s="150"/>
      <c r="O5" s="150"/>
      <c r="P5" s="150"/>
      <c r="Q5" s="150"/>
      <c r="R5" s="150"/>
      <c r="S5" s="170" t="s">
        <v>30</v>
      </c>
      <c r="T5" s="149">
        <f>MIN(AD40+AA82,200000)</f>
        <v>0</v>
      </c>
      <c r="U5" s="150"/>
      <c r="V5" s="150"/>
      <c r="W5" s="150"/>
      <c r="X5" s="150"/>
      <c r="Y5" s="150"/>
      <c r="Z5" s="150"/>
      <c r="AA5" s="168" t="s">
        <v>30</v>
      </c>
      <c r="AB5" s="145"/>
      <c r="AC5" s="146"/>
      <c r="AD5" s="146"/>
      <c r="AE5" s="146"/>
      <c r="AF5" s="146"/>
      <c r="AG5" s="146"/>
      <c r="AH5" s="166"/>
    </row>
    <row r="6" spans="1:34" ht="17.100000000000001" customHeight="1" thickBot="1">
      <c r="A6" s="154"/>
      <c r="B6" s="152"/>
      <c r="C6" s="152"/>
      <c r="D6" s="152"/>
      <c r="E6" s="171"/>
      <c r="F6" s="151"/>
      <c r="G6" s="152"/>
      <c r="H6" s="152"/>
      <c r="I6" s="152"/>
      <c r="J6" s="171"/>
      <c r="K6" s="151"/>
      <c r="L6" s="152"/>
      <c r="M6" s="152"/>
      <c r="N6" s="152"/>
      <c r="O6" s="152"/>
      <c r="P6" s="152"/>
      <c r="Q6" s="152"/>
      <c r="R6" s="152"/>
      <c r="S6" s="171"/>
      <c r="T6" s="151"/>
      <c r="U6" s="152"/>
      <c r="V6" s="152"/>
      <c r="W6" s="152"/>
      <c r="X6" s="152"/>
      <c r="Y6" s="152"/>
      <c r="Z6" s="152"/>
      <c r="AA6" s="169"/>
      <c r="AB6" s="147"/>
      <c r="AC6" s="148"/>
      <c r="AD6" s="148"/>
      <c r="AE6" s="148"/>
      <c r="AF6" s="148"/>
      <c r="AG6" s="148"/>
      <c r="AH6" s="167"/>
    </row>
    <row r="7" spans="1:34" ht="8.4499999999999993" customHeight="1"/>
    <row r="8" spans="1:34" ht="17.100000000000001" customHeight="1">
      <c r="A8" s="16" t="s">
        <v>56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34" ht="17.100000000000001" customHeight="1">
      <c r="A9" s="6" t="s">
        <v>65</v>
      </c>
    </row>
    <row r="10" spans="1:34" ht="17.100000000000001" customHeight="1">
      <c r="A10" s="130" t="s">
        <v>98</v>
      </c>
      <c r="B10" s="72" t="s">
        <v>0</v>
      </c>
      <c r="C10" s="72"/>
      <c r="D10" s="72"/>
      <c r="E10" s="72"/>
      <c r="F10" s="72"/>
      <c r="G10" s="72" t="s">
        <v>26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 t="s">
        <v>91</v>
      </c>
      <c r="S10" s="72"/>
      <c r="T10" s="72"/>
      <c r="U10" s="72"/>
      <c r="V10" s="72"/>
      <c r="W10" s="72"/>
      <c r="X10" s="72" t="s">
        <v>92</v>
      </c>
      <c r="Y10" s="72"/>
      <c r="Z10" s="72"/>
      <c r="AA10" s="72"/>
      <c r="AB10" s="72"/>
      <c r="AC10" s="72" t="s">
        <v>140</v>
      </c>
      <c r="AD10" s="72"/>
      <c r="AE10" s="72"/>
      <c r="AF10" s="72"/>
      <c r="AG10" s="72"/>
      <c r="AH10" s="72"/>
    </row>
    <row r="11" spans="1:34" ht="17.100000000000001" customHeight="1">
      <c r="A11" s="130"/>
      <c r="B11" s="129"/>
      <c r="C11" s="129"/>
      <c r="D11" s="129"/>
      <c r="E11" s="129"/>
      <c r="F11" s="129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0"/>
      <c r="S11" s="90"/>
      <c r="T11" s="90"/>
      <c r="U11" s="90"/>
      <c r="V11" s="107"/>
      <c r="W11" s="21" t="s">
        <v>93</v>
      </c>
      <c r="X11" s="90"/>
      <c r="Y11" s="90"/>
      <c r="Z11" s="90"/>
      <c r="AA11" s="107"/>
      <c r="AB11" s="21" t="s">
        <v>27</v>
      </c>
      <c r="AC11" s="80">
        <f>R11*X11</f>
        <v>0</v>
      </c>
      <c r="AD11" s="80"/>
      <c r="AE11" s="80"/>
      <c r="AF11" s="80"/>
      <c r="AG11" s="81"/>
      <c r="AH11" s="21" t="s">
        <v>93</v>
      </c>
    </row>
    <row r="12" spans="1:34" ht="17.100000000000001" customHeight="1">
      <c r="A12" s="130"/>
      <c r="B12" s="129"/>
      <c r="C12" s="129"/>
      <c r="D12" s="129"/>
      <c r="E12" s="129"/>
      <c r="F12" s="129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0"/>
      <c r="S12" s="90"/>
      <c r="T12" s="90"/>
      <c r="U12" s="90"/>
      <c r="V12" s="107"/>
      <c r="W12" s="21" t="s">
        <v>93</v>
      </c>
      <c r="X12" s="90"/>
      <c r="Y12" s="90"/>
      <c r="Z12" s="90"/>
      <c r="AA12" s="107"/>
      <c r="AB12" s="21" t="s">
        <v>27</v>
      </c>
      <c r="AC12" s="80">
        <f>R12*X12</f>
        <v>0</v>
      </c>
      <c r="AD12" s="80"/>
      <c r="AE12" s="80"/>
      <c r="AF12" s="80"/>
      <c r="AG12" s="81"/>
      <c r="AH12" s="21" t="s">
        <v>93</v>
      </c>
    </row>
    <row r="13" spans="1:34" ht="17.100000000000001" customHeight="1">
      <c r="A13" s="130"/>
      <c r="B13" s="129"/>
      <c r="C13" s="129"/>
      <c r="D13" s="129"/>
      <c r="E13" s="129"/>
      <c r="F13" s="129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0"/>
      <c r="S13" s="90"/>
      <c r="T13" s="90"/>
      <c r="U13" s="90"/>
      <c r="V13" s="107"/>
      <c r="W13" s="21" t="s">
        <v>93</v>
      </c>
      <c r="X13" s="90"/>
      <c r="Y13" s="90"/>
      <c r="Z13" s="90"/>
      <c r="AA13" s="107"/>
      <c r="AB13" s="21" t="s">
        <v>27</v>
      </c>
      <c r="AC13" s="80">
        <f>R13*X13</f>
        <v>0</v>
      </c>
      <c r="AD13" s="80"/>
      <c r="AE13" s="80"/>
      <c r="AF13" s="80"/>
      <c r="AG13" s="81"/>
      <c r="AH13" s="21" t="s">
        <v>93</v>
      </c>
    </row>
    <row r="14" spans="1:34" ht="17.100000000000001" customHeight="1">
      <c r="A14" s="130"/>
      <c r="B14" s="63" t="s">
        <v>135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94">
        <f>ROUNDDOWN(SUM(AC11:AG13)*0.001,2)</f>
        <v>0</v>
      </c>
      <c r="AA14" s="94"/>
      <c r="AB14" s="94"/>
      <c r="AC14" s="94"/>
      <c r="AD14" s="94"/>
      <c r="AE14" s="94"/>
      <c r="AF14" s="131"/>
      <c r="AG14" s="71" t="s">
        <v>94</v>
      </c>
      <c r="AH14" s="72"/>
    </row>
    <row r="15" spans="1:34" ht="17.100000000000001" customHeight="1">
      <c r="A15" s="72" t="s">
        <v>89</v>
      </c>
      <c r="B15" s="72"/>
      <c r="C15" s="72"/>
      <c r="D15" s="72"/>
      <c r="E15" s="72"/>
      <c r="F15" s="72"/>
      <c r="G15" s="72"/>
      <c r="H15" s="72"/>
      <c r="I15" s="72" t="s">
        <v>28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 t="s">
        <v>96</v>
      </c>
      <c r="AA15" s="72"/>
      <c r="AB15" s="72"/>
      <c r="AC15" s="72"/>
      <c r="AD15" s="72"/>
      <c r="AE15" s="72"/>
      <c r="AF15" s="72"/>
      <c r="AG15" s="72"/>
      <c r="AH15" s="72"/>
    </row>
    <row r="16" spans="1:34" ht="25.5" customHeight="1">
      <c r="A16" s="111"/>
      <c r="B16" s="111"/>
      <c r="C16" s="111"/>
      <c r="D16" s="111"/>
      <c r="E16" s="111"/>
      <c r="F16" s="111"/>
      <c r="G16" s="111"/>
      <c r="H16" s="111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27"/>
      <c r="AA16" s="127"/>
      <c r="AB16" s="127"/>
      <c r="AC16" s="127"/>
      <c r="AD16" s="127"/>
      <c r="AE16" s="127"/>
      <c r="AF16" s="128"/>
      <c r="AG16" s="87" t="s">
        <v>95</v>
      </c>
      <c r="AH16" s="111"/>
    </row>
    <row r="17" spans="1:34" ht="25.5" customHeight="1">
      <c r="A17" s="125" t="s">
        <v>90</v>
      </c>
      <c r="B17" s="120"/>
      <c r="C17" s="120"/>
      <c r="D17" s="120"/>
      <c r="E17" s="120"/>
      <c r="F17" s="120"/>
      <c r="G17" s="120"/>
      <c r="H17" s="120"/>
      <c r="I17" s="116">
        <f>MIN(Z14,Z16)</f>
        <v>0</v>
      </c>
      <c r="J17" s="117"/>
      <c r="K17" s="117"/>
      <c r="L17" s="117"/>
      <c r="M17" s="117"/>
      <c r="N17" s="117"/>
      <c r="O17" s="117"/>
      <c r="P17" s="117"/>
      <c r="Q17" s="117"/>
      <c r="R17" s="118"/>
      <c r="S17" s="45" t="s">
        <v>109</v>
      </c>
      <c r="T17" s="120" t="s">
        <v>54</v>
      </c>
      <c r="U17" s="120"/>
      <c r="V17" s="120"/>
      <c r="W17" s="120"/>
      <c r="X17" s="120"/>
      <c r="Y17" s="120"/>
      <c r="Z17" s="121">
        <f>ROUNDDOWN(MIN(I17*50000,200000),-3)</f>
        <v>0</v>
      </c>
      <c r="AA17" s="121"/>
      <c r="AB17" s="121"/>
      <c r="AC17" s="121"/>
      <c r="AD17" s="121"/>
      <c r="AE17" s="121"/>
      <c r="AF17" s="121"/>
      <c r="AG17" s="122"/>
      <c r="AH17" s="46" t="s">
        <v>30</v>
      </c>
    </row>
    <row r="18" spans="1:34" ht="17.100000000000001" customHeight="1">
      <c r="A18" s="126"/>
      <c r="B18" s="119"/>
      <c r="C18" s="119"/>
      <c r="D18" s="119"/>
      <c r="E18" s="119"/>
      <c r="F18" s="119"/>
      <c r="G18" s="119"/>
      <c r="H18" s="119"/>
      <c r="I18" s="119" t="s">
        <v>97</v>
      </c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23" t="s">
        <v>136</v>
      </c>
      <c r="AA18" s="123"/>
      <c r="AB18" s="123"/>
      <c r="AC18" s="123"/>
      <c r="AD18" s="123"/>
      <c r="AE18" s="123"/>
      <c r="AF18" s="123"/>
      <c r="AG18" s="123"/>
      <c r="AH18" s="124"/>
    </row>
    <row r="19" spans="1:34" ht="17.100000000000001" customHeight="1">
      <c r="A19" s="6" t="s">
        <v>64</v>
      </c>
    </row>
    <row r="20" spans="1:34" ht="17.100000000000001" customHeight="1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 t="s">
        <v>0</v>
      </c>
      <c r="M20" s="72"/>
      <c r="N20" s="72"/>
      <c r="O20" s="72"/>
      <c r="P20" s="72" t="s">
        <v>28</v>
      </c>
      <c r="Q20" s="72"/>
      <c r="R20" s="72"/>
      <c r="S20" s="72"/>
      <c r="T20" s="72"/>
      <c r="U20" s="72" t="s">
        <v>55</v>
      </c>
      <c r="V20" s="72"/>
      <c r="W20" s="72"/>
      <c r="X20" s="72" t="s">
        <v>74</v>
      </c>
      <c r="Y20" s="72"/>
      <c r="Z20" s="72"/>
      <c r="AA20" s="72"/>
      <c r="AB20" s="72"/>
      <c r="AC20" s="72"/>
      <c r="AD20" s="72" t="s">
        <v>31</v>
      </c>
      <c r="AE20" s="72"/>
      <c r="AF20" s="72"/>
      <c r="AG20" s="72"/>
      <c r="AH20" s="72"/>
    </row>
    <row r="21" spans="1:34" ht="17.100000000000001" customHeight="1">
      <c r="A21" s="63" t="s">
        <v>86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93"/>
      <c r="M21" s="93"/>
      <c r="N21" s="93"/>
      <c r="O21" s="93"/>
      <c r="P21" s="93"/>
      <c r="Q21" s="93"/>
      <c r="R21" s="93"/>
      <c r="S21" s="93"/>
      <c r="T21" s="93"/>
      <c r="U21" s="90"/>
      <c r="V21" s="107"/>
      <c r="W21" s="21" t="s">
        <v>34</v>
      </c>
      <c r="X21" s="72" t="s">
        <v>79</v>
      </c>
      <c r="Y21" s="72"/>
      <c r="Z21" s="72"/>
      <c r="AA21" s="72"/>
      <c r="AB21" s="72"/>
      <c r="AC21" s="72"/>
      <c r="AD21" s="66">
        <f>U21*40000</f>
        <v>0</v>
      </c>
      <c r="AE21" s="66"/>
      <c r="AF21" s="66"/>
      <c r="AG21" s="67"/>
      <c r="AH21" s="21" t="s">
        <v>30</v>
      </c>
    </row>
    <row r="22" spans="1:34" ht="17.100000000000001" customHeight="1">
      <c r="A22" s="63" t="s">
        <v>87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93"/>
      <c r="M22" s="93"/>
      <c r="N22" s="93"/>
      <c r="O22" s="93"/>
      <c r="P22" s="93"/>
      <c r="Q22" s="93"/>
      <c r="R22" s="93"/>
      <c r="S22" s="93"/>
      <c r="T22" s="93"/>
      <c r="U22" s="90"/>
      <c r="V22" s="107"/>
      <c r="W22" s="21" t="s">
        <v>34</v>
      </c>
      <c r="X22" s="72" t="s">
        <v>82</v>
      </c>
      <c r="Y22" s="72"/>
      <c r="Z22" s="72"/>
      <c r="AA22" s="72"/>
      <c r="AB22" s="72"/>
      <c r="AC22" s="72"/>
      <c r="AD22" s="66">
        <f>U22*80000</f>
        <v>0</v>
      </c>
      <c r="AE22" s="66"/>
      <c r="AF22" s="66"/>
      <c r="AG22" s="67"/>
      <c r="AH22" s="21" t="s">
        <v>30</v>
      </c>
    </row>
    <row r="23" spans="1:34" ht="17.100000000000001" customHeight="1">
      <c r="A23" s="73" t="s">
        <v>18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10"/>
      <c r="W23" s="22" t="s">
        <v>34</v>
      </c>
      <c r="X23" s="111" t="s">
        <v>81</v>
      </c>
      <c r="Y23" s="111"/>
      <c r="Z23" s="111"/>
      <c r="AA23" s="111"/>
      <c r="AB23" s="111"/>
      <c r="AC23" s="111"/>
      <c r="AD23" s="112">
        <f>U23*200000</f>
        <v>0</v>
      </c>
      <c r="AE23" s="112"/>
      <c r="AF23" s="112"/>
      <c r="AG23" s="113"/>
      <c r="AH23" s="22" t="s">
        <v>30</v>
      </c>
    </row>
    <row r="24" spans="1:34" ht="25.5" customHeight="1">
      <c r="A24" s="78" t="s">
        <v>88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114">
        <f>MIN(AD21+AD22+AD23,200000)</f>
        <v>0</v>
      </c>
      <c r="AE24" s="114"/>
      <c r="AF24" s="114"/>
      <c r="AG24" s="115"/>
      <c r="AH24" s="23" t="s">
        <v>30</v>
      </c>
    </row>
    <row r="25" spans="1:34" ht="8.4499999999999993" customHeight="1"/>
    <row r="26" spans="1:34" ht="17.100000000000001" customHeight="1">
      <c r="A26" s="16" t="s">
        <v>58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34" ht="17.100000000000001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 t="s">
        <v>0</v>
      </c>
      <c r="L27" s="72"/>
      <c r="M27" s="72"/>
      <c r="N27" s="72"/>
      <c r="O27" s="72" t="s">
        <v>28</v>
      </c>
      <c r="P27" s="72"/>
      <c r="Q27" s="72"/>
      <c r="R27" s="72"/>
      <c r="S27" s="72"/>
      <c r="T27" s="72"/>
      <c r="U27" s="72"/>
      <c r="V27" s="72"/>
      <c r="W27" s="72"/>
      <c r="X27" s="72" t="s">
        <v>85</v>
      </c>
      <c r="Y27" s="72"/>
      <c r="Z27" s="72"/>
      <c r="AA27" s="72"/>
      <c r="AB27" s="72"/>
      <c r="AC27" s="72"/>
      <c r="AD27" s="72"/>
      <c r="AE27" s="72"/>
      <c r="AF27" s="72"/>
      <c r="AG27" s="72"/>
      <c r="AH27" s="72"/>
    </row>
    <row r="28" spans="1:34" ht="25.5" customHeight="1">
      <c r="A28" s="63" t="s">
        <v>83</v>
      </c>
      <c r="B28" s="63"/>
      <c r="C28" s="63"/>
      <c r="D28" s="63"/>
      <c r="E28" s="63"/>
      <c r="F28" s="63"/>
      <c r="G28" s="63"/>
      <c r="H28" s="63"/>
      <c r="I28" s="63"/>
      <c r="J28" s="6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66" t="str">
        <f>IF(O28&lt;&gt;"", 200000, "")</f>
        <v/>
      </c>
      <c r="Y28" s="66"/>
      <c r="Z28" s="66"/>
      <c r="AA28" s="66"/>
      <c r="AB28" s="66"/>
      <c r="AC28" s="66"/>
      <c r="AD28" s="66"/>
      <c r="AE28" s="66"/>
      <c r="AF28" s="66"/>
      <c r="AG28" s="67"/>
      <c r="AH28" s="21" t="s">
        <v>30</v>
      </c>
    </row>
    <row r="29" spans="1:34" ht="25.5" customHeight="1">
      <c r="A29" s="63" t="s">
        <v>52</v>
      </c>
      <c r="B29" s="63"/>
      <c r="C29" s="63"/>
      <c r="D29" s="63"/>
      <c r="E29" s="63"/>
      <c r="F29" s="63"/>
      <c r="G29" s="63"/>
      <c r="H29" s="63"/>
      <c r="I29" s="63"/>
      <c r="J29" s="6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66" t="str">
        <f t="shared" ref="X29:X30" si="0">IF(O29&lt;&gt;"", 200000, "")</f>
        <v/>
      </c>
      <c r="Y29" s="66"/>
      <c r="Z29" s="66"/>
      <c r="AA29" s="66"/>
      <c r="AB29" s="66"/>
      <c r="AC29" s="66"/>
      <c r="AD29" s="66"/>
      <c r="AE29" s="66"/>
      <c r="AF29" s="66"/>
      <c r="AG29" s="67"/>
      <c r="AH29" s="21" t="s">
        <v>30</v>
      </c>
    </row>
    <row r="30" spans="1:34" ht="25.5" customHeight="1">
      <c r="A30" s="63" t="s">
        <v>84</v>
      </c>
      <c r="B30" s="63"/>
      <c r="C30" s="63"/>
      <c r="D30" s="63"/>
      <c r="E30" s="63"/>
      <c r="F30" s="63"/>
      <c r="G30" s="63"/>
      <c r="H30" s="63"/>
      <c r="I30" s="63"/>
      <c r="J30" s="6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66" t="str">
        <f t="shared" si="0"/>
        <v/>
      </c>
      <c r="Y30" s="66"/>
      <c r="Z30" s="66"/>
      <c r="AA30" s="66"/>
      <c r="AB30" s="66"/>
      <c r="AC30" s="66"/>
      <c r="AD30" s="66"/>
      <c r="AE30" s="66"/>
      <c r="AF30" s="66"/>
      <c r="AG30" s="67"/>
      <c r="AH30" s="21" t="s">
        <v>30</v>
      </c>
    </row>
    <row r="31" spans="1:34" ht="8.4499999999999993" customHeight="1"/>
    <row r="32" spans="1:34" ht="17.100000000000001" customHeight="1">
      <c r="A32" s="16" t="s">
        <v>59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 spans="1:35" ht="17.100000000000001" customHeight="1">
      <c r="A33" s="6" t="s">
        <v>63</v>
      </c>
    </row>
    <row r="34" spans="1:35" ht="17.100000000000001" customHeight="1">
      <c r="A34" s="72"/>
      <c r="B34" s="72"/>
      <c r="C34" s="72"/>
      <c r="D34" s="72"/>
      <c r="E34" s="72"/>
      <c r="F34" s="72"/>
      <c r="G34" s="72"/>
      <c r="H34" s="95" t="s">
        <v>0</v>
      </c>
      <c r="I34" s="96"/>
      <c r="J34" s="96"/>
      <c r="K34" s="96"/>
      <c r="L34" s="71"/>
      <c r="M34" s="95" t="s">
        <v>28</v>
      </c>
      <c r="N34" s="96"/>
      <c r="O34" s="96"/>
      <c r="P34" s="96"/>
      <c r="Q34" s="96"/>
      <c r="R34" s="96"/>
      <c r="S34" s="96"/>
      <c r="T34" s="71"/>
      <c r="U34" s="95" t="s">
        <v>55</v>
      </c>
      <c r="V34" s="96"/>
      <c r="W34" s="71"/>
      <c r="X34" s="95" t="s">
        <v>74</v>
      </c>
      <c r="Y34" s="96"/>
      <c r="Z34" s="96"/>
      <c r="AA34" s="96"/>
      <c r="AB34" s="96"/>
      <c r="AC34" s="71"/>
      <c r="AD34" s="72" t="s">
        <v>31</v>
      </c>
      <c r="AE34" s="72"/>
      <c r="AF34" s="72"/>
      <c r="AG34" s="72"/>
      <c r="AH34" s="72"/>
    </row>
    <row r="35" spans="1:35" ht="17.100000000000001" customHeight="1">
      <c r="A35" s="63" t="s">
        <v>11</v>
      </c>
      <c r="B35" s="63"/>
      <c r="C35" s="63"/>
      <c r="D35" s="63"/>
      <c r="E35" s="63"/>
      <c r="F35" s="63"/>
      <c r="G35" s="63"/>
      <c r="H35" s="103"/>
      <c r="I35" s="104"/>
      <c r="J35" s="104"/>
      <c r="K35" s="104"/>
      <c r="L35" s="105"/>
      <c r="M35" s="103"/>
      <c r="N35" s="104"/>
      <c r="O35" s="104"/>
      <c r="P35" s="104"/>
      <c r="Q35" s="104"/>
      <c r="R35" s="104"/>
      <c r="S35" s="104"/>
      <c r="T35" s="104"/>
      <c r="U35" s="107"/>
      <c r="V35" s="173"/>
      <c r="W35" s="21" t="s">
        <v>34</v>
      </c>
      <c r="X35" s="47" t="s">
        <v>78</v>
      </c>
      <c r="Y35" s="47"/>
      <c r="Z35" s="47"/>
      <c r="AA35" s="47"/>
      <c r="AB35" s="47"/>
      <c r="AC35" s="47"/>
      <c r="AD35" s="66">
        <f>U35*100000</f>
        <v>0</v>
      </c>
      <c r="AE35" s="66"/>
      <c r="AF35" s="66"/>
      <c r="AG35" s="67"/>
      <c r="AH35" s="21" t="s">
        <v>30</v>
      </c>
    </row>
    <row r="36" spans="1:35" ht="17.100000000000001" customHeight="1">
      <c r="A36" s="63" t="s">
        <v>12</v>
      </c>
      <c r="B36" s="63"/>
      <c r="C36" s="63"/>
      <c r="D36" s="63"/>
      <c r="E36" s="63"/>
      <c r="F36" s="63"/>
      <c r="G36" s="63"/>
      <c r="H36" s="103"/>
      <c r="I36" s="104"/>
      <c r="J36" s="104"/>
      <c r="K36" s="104"/>
      <c r="L36" s="105"/>
      <c r="M36" s="103"/>
      <c r="N36" s="104"/>
      <c r="O36" s="104"/>
      <c r="P36" s="104"/>
      <c r="Q36" s="104"/>
      <c r="R36" s="104"/>
      <c r="S36" s="104"/>
      <c r="T36" s="104"/>
      <c r="U36" s="107"/>
      <c r="V36" s="173"/>
      <c r="W36" s="21" t="s">
        <v>34</v>
      </c>
      <c r="X36" s="47" t="s">
        <v>79</v>
      </c>
      <c r="Y36" s="47"/>
      <c r="Z36" s="47"/>
      <c r="AA36" s="47"/>
      <c r="AB36" s="47"/>
      <c r="AC36" s="47"/>
      <c r="AD36" s="66">
        <f>U36*40000</f>
        <v>0</v>
      </c>
      <c r="AE36" s="66"/>
      <c r="AF36" s="66"/>
      <c r="AG36" s="67"/>
      <c r="AH36" s="21" t="s">
        <v>30</v>
      </c>
    </row>
    <row r="37" spans="1:35" ht="17.100000000000001" customHeight="1">
      <c r="A37" s="63" t="s">
        <v>13</v>
      </c>
      <c r="B37" s="63"/>
      <c r="C37" s="63"/>
      <c r="D37" s="63"/>
      <c r="E37" s="63"/>
      <c r="F37" s="63"/>
      <c r="G37" s="63"/>
      <c r="H37" s="103"/>
      <c r="I37" s="104"/>
      <c r="J37" s="104"/>
      <c r="K37" s="104"/>
      <c r="L37" s="105"/>
      <c r="M37" s="103"/>
      <c r="N37" s="104"/>
      <c r="O37" s="104"/>
      <c r="P37" s="104"/>
      <c r="Q37" s="104"/>
      <c r="R37" s="104"/>
      <c r="S37" s="104"/>
      <c r="T37" s="104"/>
      <c r="U37" s="107"/>
      <c r="V37" s="173"/>
      <c r="W37" s="21" t="s">
        <v>34</v>
      </c>
      <c r="X37" s="47" t="s">
        <v>80</v>
      </c>
      <c r="Y37" s="47"/>
      <c r="Z37" s="47"/>
      <c r="AA37" s="47"/>
      <c r="AB37" s="47"/>
      <c r="AC37" s="47"/>
      <c r="AD37" s="66">
        <f>U37*50000</f>
        <v>0</v>
      </c>
      <c r="AE37" s="66"/>
      <c r="AF37" s="66"/>
      <c r="AG37" s="67"/>
      <c r="AH37" s="21" t="s">
        <v>30</v>
      </c>
    </row>
    <row r="38" spans="1:35" ht="17.100000000000001" customHeight="1">
      <c r="A38" s="63" t="s">
        <v>14</v>
      </c>
      <c r="B38" s="63"/>
      <c r="C38" s="63"/>
      <c r="D38" s="63"/>
      <c r="E38" s="63"/>
      <c r="F38" s="63"/>
      <c r="G38" s="63"/>
      <c r="H38" s="103"/>
      <c r="I38" s="104"/>
      <c r="J38" s="104"/>
      <c r="K38" s="104"/>
      <c r="L38" s="105"/>
      <c r="M38" s="103"/>
      <c r="N38" s="104"/>
      <c r="O38" s="104"/>
      <c r="P38" s="104"/>
      <c r="Q38" s="104"/>
      <c r="R38" s="104"/>
      <c r="S38" s="104"/>
      <c r="T38" s="104"/>
      <c r="U38" s="107"/>
      <c r="V38" s="173"/>
      <c r="W38" s="21" t="s">
        <v>34</v>
      </c>
      <c r="X38" s="47" t="s">
        <v>81</v>
      </c>
      <c r="Y38" s="47"/>
      <c r="Z38" s="47"/>
      <c r="AA38" s="47"/>
      <c r="AB38" s="47"/>
      <c r="AC38" s="47"/>
      <c r="AD38" s="66">
        <f>U38*200000</f>
        <v>0</v>
      </c>
      <c r="AE38" s="66"/>
      <c r="AF38" s="66"/>
      <c r="AG38" s="67"/>
      <c r="AH38" s="21" t="s">
        <v>30</v>
      </c>
    </row>
    <row r="39" spans="1:35" ht="17.100000000000001" customHeight="1">
      <c r="A39" s="73" t="s">
        <v>15</v>
      </c>
      <c r="B39" s="73"/>
      <c r="C39" s="73"/>
      <c r="D39" s="73"/>
      <c r="E39" s="73"/>
      <c r="F39" s="73"/>
      <c r="G39" s="73"/>
      <c r="H39" s="100"/>
      <c r="I39" s="101"/>
      <c r="J39" s="101"/>
      <c r="K39" s="101"/>
      <c r="L39" s="102"/>
      <c r="M39" s="100"/>
      <c r="N39" s="101"/>
      <c r="O39" s="101"/>
      <c r="P39" s="101"/>
      <c r="Q39" s="101"/>
      <c r="R39" s="101"/>
      <c r="S39" s="101"/>
      <c r="T39" s="101"/>
      <c r="U39" s="110"/>
      <c r="V39" s="172"/>
      <c r="W39" s="22" t="s">
        <v>34</v>
      </c>
      <c r="X39" s="48" t="s">
        <v>82</v>
      </c>
      <c r="Y39" s="48"/>
      <c r="Z39" s="48"/>
      <c r="AA39" s="48"/>
      <c r="AB39" s="48"/>
      <c r="AC39" s="48"/>
      <c r="AD39" s="66">
        <f>U39*80000</f>
        <v>0</v>
      </c>
      <c r="AE39" s="66"/>
      <c r="AF39" s="66"/>
      <c r="AG39" s="67"/>
      <c r="AH39" s="22" t="s">
        <v>30</v>
      </c>
    </row>
    <row r="40" spans="1:35" ht="25.5" customHeight="1">
      <c r="A40" s="78" t="s">
        <v>137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98">
        <f>SUM(AD35:AG39)</f>
        <v>0</v>
      </c>
      <c r="AE40" s="98"/>
      <c r="AF40" s="98"/>
      <c r="AG40" s="99"/>
      <c r="AH40" s="23" t="s">
        <v>30</v>
      </c>
    </row>
    <row r="41" spans="1:35" ht="8.4499999999999993" customHeight="1"/>
    <row r="42" spans="1:35" ht="17.100000000000001" customHeight="1">
      <c r="AE42" s="95" t="s">
        <v>61</v>
      </c>
      <c r="AF42" s="96"/>
      <c r="AG42" s="96"/>
      <c r="AH42" s="71"/>
    </row>
    <row r="43" spans="1:35" ht="17.100000000000001" customHeight="1">
      <c r="A43" s="16" t="s">
        <v>59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5" ht="17.100000000000001" customHeight="1">
      <c r="A44" s="6" t="s">
        <v>62</v>
      </c>
    </row>
    <row r="45" spans="1:35" ht="17.100000000000001" customHeight="1">
      <c r="A45" s="83" t="s">
        <v>25</v>
      </c>
      <c r="B45" s="83" t="s">
        <v>66</v>
      </c>
      <c r="C45" s="83"/>
      <c r="D45" s="83"/>
      <c r="E45" s="97" t="s">
        <v>67</v>
      </c>
      <c r="F45" s="97"/>
      <c r="G45" s="97"/>
      <c r="H45" s="83" t="s">
        <v>0</v>
      </c>
      <c r="I45" s="83"/>
      <c r="J45" s="83"/>
      <c r="K45" s="83" t="s">
        <v>68</v>
      </c>
      <c r="L45" s="83"/>
      <c r="M45" s="83"/>
      <c r="N45" s="83"/>
      <c r="O45" s="83"/>
      <c r="P45" s="83"/>
      <c r="Q45" s="83"/>
      <c r="R45" s="83"/>
      <c r="S45" s="83"/>
      <c r="T45" s="83" t="s">
        <v>141</v>
      </c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 t="s">
        <v>69</v>
      </c>
      <c r="AG45" s="83"/>
      <c r="AH45" s="83"/>
    </row>
    <row r="46" spans="1:35" ht="17.100000000000001" customHeight="1">
      <c r="A46" s="83"/>
      <c r="B46" s="83"/>
      <c r="C46" s="83"/>
      <c r="D46" s="83"/>
      <c r="E46" s="106" t="s">
        <v>110</v>
      </c>
      <c r="F46" s="106"/>
      <c r="G46" s="106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 t="s">
        <v>70</v>
      </c>
      <c r="U46" s="83"/>
      <c r="V46" s="83"/>
      <c r="W46" s="83" t="s">
        <v>71</v>
      </c>
      <c r="X46" s="83"/>
      <c r="Y46" s="83"/>
      <c r="Z46" s="83" t="s">
        <v>72</v>
      </c>
      <c r="AA46" s="83"/>
      <c r="AB46" s="83"/>
      <c r="AC46" s="83" t="s">
        <v>73</v>
      </c>
      <c r="AD46" s="83"/>
      <c r="AE46" s="83"/>
      <c r="AF46" s="83" t="s">
        <v>53</v>
      </c>
      <c r="AG46" s="83"/>
      <c r="AH46" s="83"/>
      <c r="AI46" s="14" t="s">
        <v>37</v>
      </c>
    </row>
    <row r="47" spans="1:35" ht="17.100000000000001" customHeight="1">
      <c r="A47" s="19">
        <v>1</v>
      </c>
      <c r="B47" s="92"/>
      <c r="C47" s="92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0"/>
      <c r="U47" s="90"/>
      <c r="V47" s="90"/>
      <c r="W47" s="90"/>
      <c r="X47" s="90"/>
      <c r="Y47" s="90"/>
      <c r="Z47" s="94">
        <f>ROUNDDOWN(T47*W47*0.000001,2)</f>
        <v>0</v>
      </c>
      <c r="AA47" s="94"/>
      <c r="AB47" s="94"/>
      <c r="AC47" s="91" t="str">
        <f>IF(IFERROR(MATCH(B47,リスト!$C$4:$C$6,0),0)&lt;&gt;0,IF(IFERROR(MATCH(B47,リスト!$C$6,0),0)&lt;&gt;0,VLOOKUP(Z47,リスト!$H$4:$I$7,2,TRUE),VLOOKUP(Z47,リスト!$E$4:$F$7,2,TRUE)),"-")</f>
        <v>-</v>
      </c>
      <c r="AD47" s="91"/>
      <c r="AE47" s="91"/>
      <c r="AF47" s="90"/>
      <c r="AG47" s="90"/>
      <c r="AH47" s="90"/>
      <c r="AI47" s="15" t="str">
        <f>IF(OR($B47="内窓",$B47="外窓",$B47="窓ガラス",$B47="玄関ドア",$B47="勝手口ドア"),"開","-")</f>
        <v>-</v>
      </c>
    </row>
    <row r="48" spans="1:35" ht="17.100000000000001" customHeight="1">
      <c r="A48" s="19">
        <v>2</v>
      </c>
      <c r="B48" s="92"/>
      <c r="C48" s="92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0"/>
      <c r="U48" s="90"/>
      <c r="V48" s="90"/>
      <c r="W48" s="90"/>
      <c r="X48" s="90"/>
      <c r="Y48" s="90"/>
      <c r="Z48" s="94">
        <f t="shared" ref="Z48:Z66" si="1">ROUNDDOWN(T48*W48*0.000001,2)</f>
        <v>0</v>
      </c>
      <c r="AA48" s="94"/>
      <c r="AB48" s="94"/>
      <c r="AC48" s="91" t="str">
        <f>IF(IFERROR(MATCH(B48,リスト!$C$4:$C$6,0),0)&lt;&gt;0,IF(IFERROR(MATCH(B48,リスト!$C$6,0),0)&lt;&gt;0,VLOOKUP(Z48,リスト!$H$4:$I$7,2,TRUE),VLOOKUP(Z48,リスト!$E$4:$F$7,2,TRUE)),"-")</f>
        <v>-</v>
      </c>
      <c r="AD48" s="91"/>
      <c r="AE48" s="91"/>
      <c r="AF48" s="90"/>
      <c r="AG48" s="90"/>
      <c r="AH48" s="90"/>
      <c r="AI48" s="15" t="str">
        <f t="shared" ref="AI48:AI66" si="2">IF(OR($B48="内窓",$B48="外窓",$B48="窓ガラス",$B48="玄関ドア",$B48="勝手口ドア"),"開","-")</f>
        <v>-</v>
      </c>
    </row>
    <row r="49" spans="1:35" ht="17.100000000000001" customHeight="1">
      <c r="A49" s="19">
        <v>3</v>
      </c>
      <c r="B49" s="92"/>
      <c r="C49" s="92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0"/>
      <c r="U49" s="90"/>
      <c r="V49" s="90"/>
      <c r="W49" s="90"/>
      <c r="X49" s="90"/>
      <c r="Y49" s="90"/>
      <c r="Z49" s="94">
        <f t="shared" si="1"/>
        <v>0</v>
      </c>
      <c r="AA49" s="94"/>
      <c r="AB49" s="94"/>
      <c r="AC49" s="91" t="str">
        <f>IF(IFERROR(MATCH(B49,リスト!$C$4:$C$6,0),0)&lt;&gt;0,IF(IFERROR(MATCH(B49,リスト!$C$6,0),0)&lt;&gt;0,VLOOKUP(Z49,リスト!$H$4:$I$7,2,TRUE),VLOOKUP(Z49,リスト!$E$4:$F$7,2,TRUE)),"-")</f>
        <v>-</v>
      </c>
      <c r="AD49" s="91"/>
      <c r="AE49" s="91"/>
      <c r="AF49" s="90"/>
      <c r="AG49" s="90"/>
      <c r="AH49" s="90"/>
      <c r="AI49" s="15" t="str">
        <f t="shared" si="2"/>
        <v>-</v>
      </c>
    </row>
    <row r="50" spans="1:35" ht="17.100000000000001" customHeight="1">
      <c r="A50" s="19">
        <v>4</v>
      </c>
      <c r="B50" s="92"/>
      <c r="C50" s="92"/>
      <c r="D50" s="92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0"/>
      <c r="U50" s="90"/>
      <c r="V50" s="90"/>
      <c r="W50" s="90"/>
      <c r="X50" s="90"/>
      <c r="Y50" s="90"/>
      <c r="Z50" s="94">
        <f t="shared" si="1"/>
        <v>0</v>
      </c>
      <c r="AA50" s="94"/>
      <c r="AB50" s="94"/>
      <c r="AC50" s="91" t="str">
        <f>IF(IFERROR(MATCH(B50,リスト!$C$4:$C$6,0),0)&lt;&gt;0,IF(IFERROR(MATCH(B50,リスト!$C$6,0),0)&lt;&gt;0,VLOOKUP(Z50,リスト!$H$4:$I$7,2,TRUE),VLOOKUP(Z50,リスト!$E$4:$F$7,2,TRUE)),"-")</f>
        <v>-</v>
      </c>
      <c r="AD50" s="91"/>
      <c r="AE50" s="91"/>
      <c r="AF50" s="90"/>
      <c r="AG50" s="90"/>
      <c r="AH50" s="90"/>
      <c r="AI50" s="15" t="str">
        <f t="shared" si="2"/>
        <v>-</v>
      </c>
    </row>
    <row r="51" spans="1:35" ht="17.100000000000001" customHeight="1">
      <c r="A51" s="19">
        <v>5</v>
      </c>
      <c r="B51" s="92"/>
      <c r="C51" s="92"/>
      <c r="D51" s="92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0"/>
      <c r="U51" s="90"/>
      <c r="V51" s="90"/>
      <c r="W51" s="90"/>
      <c r="X51" s="90"/>
      <c r="Y51" s="90"/>
      <c r="Z51" s="94">
        <f t="shared" si="1"/>
        <v>0</v>
      </c>
      <c r="AA51" s="94"/>
      <c r="AB51" s="94"/>
      <c r="AC51" s="91" t="str">
        <f>IF(IFERROR(MATCH(B51,リスト!$C$4:$C$6,0),0)&lt;&gt;0,IF(IFERROR(MATCH(B51,リスト!$C$6,0),0)&lt;&gt;0,VLOOKUP(Z51,リスト!$H$4:$I$7,2,TRUE),VLOOKUP(Z51,リスト!$E$4:$F$7,2,TRUE)),"-")</f>
        <v>-</v>
      </c>
      <c r="AD51" s="91"/>
      <c r="AE51" s="91"/>
      <c r="AF51" s="90"/>
      <c r="AG51" s="90"/>
      <c r="AH51" s="90"/>
      <c r="AI51" s="15" t="str">
        <f t="shared" si="2"/>
        <v>-</v>
      </c>
    </row>
    <row r="52" spans="1:35" ht="17.100000000000001" customHeight="1">
      <c r="A52" s="19">
        <v>6</v>
      </c>
      <c r="B52" s="92"/>
      <c r="C52" s="92"/>
      <c r="D52" s="92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0"/>
      <c r="U52" s="90"/>
      <c r="V52" s="90"/>
      <c r="W52" s="90"/>
      <c r="X52" s="90"/>
      <c r="Y52" s="90"/>
      <c r="Z52" s="94">
        <f t="shared" si="1"/>
        <v>0</v>
      </c>
      <c r="AA52" s="94"/>
      <c r="AB52" s="94"/>
      <c r="AC52" s="91" t="str">
        <f>IF(IFERROR(MATCH(B52,リスト!$C$4:$C$6,0),0)&lt;&gt;0,IF(IFERROR(MATCH(B52,リスト!$C$6,0),0)&lt;&gt;0,VLOOKUP(Z52,リスト!$H$4:$I$7,2,TRUE),VLOOKUP(Z52,リスト!$E$4:$F$7,2,TRUE)),"-")</f>
        <v>-</v>
      </c>
      <c r="AD52" s="91"/>
      <c r="AE52" s="91"/>
      <c r="AF52" s="90"/>
      <c r="AG52" s="90"/>
      <c r="AH52" s="90"/>
      <c r="AI52" s="15" t="str">
        <f t="shared" si="2"/>
        <v>-</v>
      </c>
    </row>
    <row r="53" spans="1:35" ht="17.100000000000001" customHeight="1">
      <c r="A53" s="19">
        <v>7</v>
      </c>
      <c r="B53" s="92"/>
      <c r="C53" s="92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0"/>
      <c r="U53" s="90"/>
      <c r="V53" s="90"/>
      <c r="W53" s="90"/>
      <c r="X53" s="90"/>
      <c r="Y53" s="90"/>
      <c r="Z53" s="94">
        <f t="shared" si="1"/>
        <v>0</v>
      </c>
      <c r="AA53" s="94"/>
      <c r="AB53" s="94"/>
      <c r="AC53" s="91" t="str">
        <f>IF(IFERROR(MATCH(B53,リスト!$C$4:$C$6,0),0)&lt;&gt;0,IF(IFERROR(MATCH(B53,リスト!$C$6,0),0)&lt;&gt;0,VLOOKUP(Z53,リスト!$H$4:$I$7,2,TRUE),VLOOKUP(Z53,リスト!$E$4:$F$7,2,TRUE)),"-")</f>
        <v>-</v>
      </c>
      <c r="AD53" s="91"/>
      <c r="AE53" s="91"/>
      <c r="AF53" s="90"/>
      <c r="AG53" s="90"/>
      <c r="AH53" s="90"/>
      <c r="AI53" s="15" t="str">
        <f t="shared" si="2"/>
        <v>-</v>
      </c>
    </row>
    <row r="54" spans="1:35" ht="17.100000000000001" customHeight="1">
      <c r="A54" s="19">
        <v>8</v>
      </c>
      <c r="B54" s="92"/>
      <c r="C54" s="92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0"/>
      <c r="U54" s="90"/>
      <c r="V54" s="90"/>
      <c r="W54" s="90"/>
      <c r="X54" s="90"/>
      <c r="Y54" s="90"/>
      <c r="Z54" s="94">
        <f t="shared" si="1"/>
        <v>0</v>
      </c>
      <c r="AA54" s="94"/>
      <c r="AB54" s="94"/>
      <c r="AC54" s="91" t="str">
        <f>IF(IFERROR(MATCH(B54,リスト!$C$4:$C$6,0),0)&lt;&gt;0,IF(IFERROR(MATCH(B54,リスト!$C$6,0),0)&lt;&gt;0,VLOOKUP(Z54,リスト!$H$4:$I$7,2,TRUE),VLOOKUP(Z54,リスト!$E$4:$F$7,2,TRUE)),"-")</f>
        <v>-</v>
      </c>
      <c r="AD54" s="91"/>
      <c r="AE54" s="91"/>
      <c r="AF54" s="90"/>
      <c r="AG54" s="90"/>
      <c r="AH54" s="90"/>
      <c r="AI54" s="15" t="str">
        <f t="shared" si="2"/>
        <v>-</v>
      </c>
    </row>
    <row r="55" spans="1:35" ht="17.100000000000001" customHeight="1">
      <c r="A55" s="19">
        <v>9</v>
      </c>
      <c r="B55" s="92"/>
      <c r="C55" s="92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0"/>
      <c r="U55" s="90"/>
      <c r="V55" s="90"/>
      <c r="W55" s="90"/>
      <c r="X55" s="90"/>
      <c r="Y55" s="90"/>
      <c r="Z55" s="94">
        <f t="shared" si="1"/>
        <v>0</v>
      </c>
      <c r="AA55" s="94"/>
      <c r="AB55" s="94"/>
      <c r="AC55" s="91" t="str">
        <f>IF(IFERROR(MATCH(B55,リスト!$C$4:$C$6,0),0)&lt;&gt;0,IF(IFERROR(MATCH(B55,リスト!$C$6,0),0)&lt;&gt;0,VLOOKUP(Z55,リスト!$H$4:$I$7,2,TRUE),VLOOKUP(Z55,リスト!$E$4:$F$7,2,TRUE)),"-")</f>
        <v>-</v>
      </c>
      <c r="AD55" s="91"/>
      <c r="AE55" s="91"/>
      <c r="AF55" s="90"/>
      <c r="AG55" s="90"/>
      <c r="AH55" s="90"/>
      <c r="AI55" s="15" t="str">
        <f t="shared" si="2"/>
        <v>-</v>
      </c>
    </row>
    <row r="56" spans="1:35" ht="17.100000000000001" customHeight="1">
      <c r="A56" s="19">
        <v>10</v>
      </c>
      <c r="B56" s="92"/>
      <c r="C56" s="92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0"/>
      <c r="U56" s="90"/>
      <c r="V56" s="90"/>
      <c r="W56" s="90"/>
      <c r="X56" s="90"/>
      <c r="Y56" s="90"/>
      <c r="Z56" s="94">
        <f t="shared" si="1"/>
        <v>0</v>
      </c>
      <c r="AA56" s="94"/>
      <c r="AB56" s="94"/>
      <c r="AC56" s="91" t="str">
        <f>IF(IFERROR(MATCH(B56,リスト!$C$4:$C$6,0),0)&lt;&gt;0,IF(IFERROR(MATCH(B56,リスト!$C$6,0),0)&lt;&gt;0,VLOOKUP(Z56,リスト!$H$4:$I$7,2,TRUE),VLOOKUP(Z56,リスト!$E$4:$F$7,2,TRUE)),"-")</f>
        <v>-</v>
      </c>
      <c r="AD56" s="91"/>
      <c r="AE56" s="91"/>
      <c r="AF56" s="90"/>
      <c r="AG56" s="90"/>
      <c r="AH56" s="90"/>
      <c r="AI56" s="15" t="str">
        <f t="shared" si="2"/>
        <v>-</v>
      </c>
    </row>
    <row r="57" spans="1:35" ht="17.100000000000001" customHeight="1">
      <c r="A57" s="19">
        <v>11</v>
      </c>
      <c r="B57" s="92"/>
      <c r="C57" s="92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0"/>
      <c r="U57" s="90"/>
      <c r="V57" s="90"/>
      <c r="W57" s="90"/>
      <c r="X57" s="90"/>
      <c r="Y57" s="90"/>
      <c r="Z57" s="94">
        <f t="shared" si="1"/>
        <v>0</v>
      </c>
      <c r="AA57" s="94"/>
      <c r="AB57" s="94"/>
      <c r="AC57" s="91" t="str">
        <f>IF(IFERROR(MATCH(B57,リスト!$C$4:$C$6,0),0)&lt;&gt;0,IF(IFERROR(MATCH(B57,リスト!$C$6,0),0)&lt;&gt;0,VLOOKUP(Z57,リスト!$H$4:$I$7,2,TRUE),VLOOKUP(Z57,リスト!$E$4:$F$7,2,TRUE)),"-")</f>
        <v>-</v>
      </c>
      <c r="AD57" s="91"/>
      <c r="AE57" s="91"/>
      <c r="AF57" s="90"/>
      <c r="AG57" s="90"/>
      <c r="AH57" s="90"/>
      <c r="AI57" s="15" t="str">
        <f t="shared" si="2"/>
        <v>-</v>
      </c>
    </row>
    <row r="58" spans="1:35" ht="17.100000000000001" customHeight="1">
      <c r="A58" s="19">
        <v>12</v>
      </c>
      <c r="B58" s="92"/>
      <c r="C58" s="92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0"/>
      <c r="U58" s="90"/>
      <c r="V58" s="90"/>
      <c r="W58" s="90"/>
      <c r="X58" s="90"/>
      <c r="Y58" s="90"/>
      <c r="Z58" s="94">
        <f t="shared" si="1"/>
        <v>0</v>
      </c>
      <c r="AA58" s="94"/>
      <c r="AB58" s="94"/>
      <c r="AC58" s="91" t="str">
        <f>IF(IFERROR(MATCH(B58,リスト!$C$4:$C$6,0),0)&lt;&gt;0,IF(IFERROR(MATCH(B58,リスト!$C$6,0),0)&lt;&gt;0,VLOOKUP(Z58,リスト!$H$4:$I$7,2,TRUE),VLOOKUP(Z58,リスト!$E$4:$F$7,2,TRUE)),"-")</f>
        <v>-</v>
      </c>
      <c r="AD58" s="91"/>
      <c r="AE58" s="91"/>
      <c r="AF58" s="90"/>
      <c r="AG58" s="90"/>
      <c r="AH58" s="90"/>
      <c r="AI58" s="15" t="str">
        <f t="shared" si="2"/>
        <v>-</v>
      </c>
    </row>
    <row r="59" spans="1:35" ht="17.100000000000001" customHeight="1">
      <c r="A59" s="19">
        <v>13</v>
      </c>
      <c r="B59" s="92"/>
      <c r="C59" s="92"/>
      <c r="D59" s="92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0"/>
      <c r="U59" s="90"/>
      <c r="V59" s="90"/>
      <c r="W59" s="90"/>
      <c r="X59" s="90"/>
      <c r="Y59" s="90"/>
      <c r="Z59" s="94">
        <f t="shared" si="1"/>
        <v>0</v>
      </c>
      <c r="AA59" s="94"/>
      <c r="AB59" s="94"/>
      <c r="AC59" s="91" t="str">
        <f>IF(IFERROR(MATCH(B59,リスト!$C$4:$C$6,0),0)&lt;&gt;0,IF(IFERROR(MATCH(B59,リスト!$C$6,0),0)&lt;&gt;0,VLOOKUP(Z59,リスト!$H$4:$I$7,2,TRUE),VLOOKUP(Z59,リスト!$E$4:$F$7,2,TRUE)),"-")</f>
        <v>-</v>
      </c>
      <c r="AD59" s="91"/>
      <c r="AE59" s="91"/>
      <c r="AF59" s="90"/>
      <c r="AG59" s="90"/>
      <c r="AH59" s="90"/>
      <c r="AI59" s="15" t="str">
        <f t="shared" si="2"/>
        <v>-</v>
      </c>
    </row>
    <row r="60" spans="1:35" ht="17.100000000000001" customHeight="1">
      <c r="A60" s="19">
        <v>14</v>
      </c>
      <c r="B60" s="92"/>
      <c r="C60" s="92"/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0"/>
      <c r="U60" s="90"/>
      <c r="V60" s="90"/>
      <c r="W60" s="90"/>
      <c r="X60" s="90"/>
      <c r="Y60" s="90"/>
      <c r="Z60" s="94">
        <f t="shared" si="1"/>
        <v>0</v>
      </c>
      <c r="AA60" s="94"/>
      <c r="AB60" s="94"/>
      <c r="AC60" s="91" t="str">
        <f>IF(IFERROR(MATCH(B60,リスト!$C$4:$C$6,0),0)&lt;&gt;0,IF(IFERROR(MATCH(B60,リスト!$C$6,0),0)&lt;&gt;0,VLOOKUP(Z60,リスト!$H$4:$I$7,2,TRUE),VLOOKUP(Z60,リスト!$E$4:$F$7,2,TRUE)),"-")</f>
        <v>-</v>
      </c>
      <c r="AD60" s="91"/>
      <c r="AE60" s="91"/>
      <c r="AF60" s="90"/>
      <c r="AG60" s="90"/>
      <c r="AH60" s="90"/>
      <c r="AI60" s="15" t="str">
        <f t="shared" si="2"/>
        <v>-</v>
      </c>
    </row>
    <row r="61" spans="1:35" ht="17.100000000000001" customHeight="1">
      <c r="A61" s="19">
        <v>15</v>
      </c>
      <c r="B61" s="92"/>
      <c r="C61" s="92"/>
      <c r="D61" s="92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0"/>
      <c r="U61" s="90"/>
      <c r="V61" s="90"/>
      <c r="W61" s="90"/>
      <c r="X61" s="90"/>
      <c r="Y61" s="90"/>
      <c r="Z61" s="94">
        <f t="shared" si="1"/>
        <v>0</v>
      </c>
      <c r="AA61" s="94"/>
      <c r="AB61" s="94"/>
      <c r="AC61" s="91" t="str">
        <f>IF(IFERROR(MATCH(B61,リスト!$C$4:$C$6,0),0)&lt;&gt;0,IF(IFERROR(MATCH(B61,リスト!$C$6,0),0)&lt;&gt;0,VLOOKUP(Z61,リスト!$H$4:$I$7,2,TRUE),VLOOKUP(Z61,リスト!$E$4:$F$7,2,TRUE)),"-")</f>
        <v>-</v>
      </c>
      <c r="AD61" s="91"/>
      <c r="AE61" s="91"/>
      <c r="AF61" s="90"/>
      <c r="AG61" s="90"/>
      <c r="AH61" s="90"/>
      <c r="AI61" s="15" t="str">
        <f t="shared" si="2"/>
        <v>-</v>
      </c>
    </row>
    <row r="62" spans="1:35" ht="17.100000000000001" customHeight="1">
      <c r="A62" s="19">
        <v>16</v>
      </c>
      <c r="B62" s="92"/>
      <c r="C62" s="92"/>
      <c r="D62" s="92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0"/>
      <c r="U62" s="90"/>
      <c r="V62" s="90"/>
      <c r="W62" s="90"/>
      <c r="X62" s="90"/>
      <c r="Y62" s="90"/>
      <c r="Z62" s="94">
        <f t="shared" si="1"/>
        <v>0</v>
      </c>
      <c r="AA62" s="94"/>
      <c r="AB62" s="94"/>
      <c r="AC62" s="91" t="str">
        <f>IF(IFERROR(MATCH(B62,リスト!$C$4:$C$6,0),0)&lt;&gt;0,IF(IFERROR(MATCH(B62,リスト!$C$6,0),0)&lt;&gt;0,VLOOKUP(Z62,リスト!$H$4:$I$7,2,TRUE),VLOOKUP(Z62,リスト!$E$4:$F$7,2,TRUE)),"-")</f>
        <v>-</v>
      </c>
      <c r="AD62" s="91"/>
      <c r="AE62" s="91"/>
      <c r="AF62" s="90"/>
      <c r="AG62" s="90"/>
      <c r="AH62" s="90"/>
      <c r="AI62" s="15" t="str">
        <f t="shared" si="2"/>
        <v>-</v>
      </c>
    </row>
    <row r="63" spans="1:35" ht="17.100000000000001" customHeight="1">
      <c r="A63" s="19">
        <v>17</v>
      </c>
      <c r="B63" s="92"/>
      <c r="C63" s="92"/>
      <c r="D63" s="92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0"/>
      <c r="U63" s="90"/>
      <c r="V63" s="90"/>
      <c r="W63" s="90"/>
      <c r="X63" s="90"/>
      <c r="Y63" s="90"/>
      <c r="Z63" s="94">
        <f t="shared" si="1"/>
        <v>0</v>
      </c>
      <c r="AA63" s="94"/>
      <c r="AB63" s="94"/>
      <c r="AC63" s="91" t="str">
        <f>IF(IFERROR(MATCH(B63,リスト!$C$4:$C$6,0),0)&lt;&gt;0,IF(IFERROR(MATCH(B63,リスト!$C$6,0),0)&lt;&gt;0,VLOOKUP(Z63,リスト!$H$4:$I$7,2,TRUE),VLOOKUP(Z63,リスト!$E$4:$F$7,2,TRUE)),"-")</f>
        <v>-</v>
      </c>
      <c r="AD63" s="91"/>
      <c r="AE63" s="91"/>
      <c r="AF63" s="90"/>
      <c r="AG63" s="90"/>
      <c r="AH63" s="90"/>
      <c r="AI63" s="15" t="str">
        <f t="shared" si="2"/>
        <v>-</v>
      </c>
    </row>
    <row r="64" spans="1:35" ht="17.100000000000001" customHeight="1">
      <c r="A64" s="19">
        <v>18</v>
      </c>
      <c r="B64" s="92"/>
      <c r="C64" s="92"/>
      <c r="D64" s="92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0"/>
      <c r="U64" s="90"/>
      <c r="V64" s="90"/>
      <c r="W64" s="90"/>
      <c r="X64" s="90"/>
      <c r="Y64" s="90"/>
      <c r="Z64" s="94">
        <f t="shared" si="1"/>
        <v>0</v>
      </c>
      <c r="AA64" s="94"/>
      <c r="AB64" s="94"/>
      <c r="AC64" s="91" t="str">
        <f>IF(IFERROR(MATCH(B64,リスト!$C$4:$C$6,0),0)&lt;&gt;0,IF(IFERROR(MATCH(B64,リスト!$C$6,0),0)&lt;&gt;0,VLOOKUP(Z64,リスト!$H$4:$I$7,2,TRUE),VLOOKUP(Z64,リスト!$E$4:$F$7,2,TRUE)),"-")</f>
        <v>-</v>
      </c>
      <c r="AD64" s="91"/>
      <c r="AE64" s="91"/>
      <c r="AF64" s="90"/>
      <c r="AG64" s="90"/>
      <c r="AH64" s="90"/>
      <c r="AI64" s="15" t="str">
        <f t="shared" si="2"/>
        <v>-</v>
      </c>
    </row>
    <row r="65" spans="1:35" ht="17.100000000000001" customHeight="1">
      <c r="A65" s="19">
        <v>19</v>
      </c>
      <c r="B65" s="92"/>
      <c r="C65" s="92"/>
      <c r="D65" s="92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0"/>
      <c r="U65" s="90"/>
      <c r="V65" s="90"/>
      <c r="W65" s="90"/>
      <c r="X65" s="90"/>
      <c r="Y65" s="90"/>
      <c r="Z65" s="94">
        <f t="shared" si="1"/>
        <v>0</v>
      </c>
      <c r="AA65" s="94"/>
      <c r="AB65" s="94"/>
      <c r="AC65" s="91" t="str">
        <f>IF(IFERROR(MATCH(B65,リスト!$C$4:$C$6,0),0)&lt;&gt;0,IF(IFERROR(MATCH(B65,リスト!$C$6,0),0)&lt;&gt;0,VLOOKUP(Z65,リスト!$H$4:$I$7,2,TRUE),VLOOKUP(Z65,リスト!$E$4:$F$7,2,TRUE)),"-")</f>
        <v>-</v>
      </c>
      <c r="AD65" s="91"/>
      <c r="AE65" s="91"/>
      <c r="AF65" s="90"/>
      <c r="AG65" s="90"/>
      <c r="AH65" s="90"/>
      <c r="AI65" s="15" t="str">
        <f t="shared" si="2"/>
        <v>-</v>
      </c>
    </row>
    <row r="66" spans="1:35" ht="17.100000000000001" customHeight="1">
      <c r="A66" s="19">
        <v>20</v>
      </c>
      <c r="B66" s="92"/>
      <c r="C66" s="92"/>
      <c r="D66" s="92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0"/>
      <c r="U66" s="90"/>
      <c r="V66" s="90"/>
      <c r="W66" s="90"/>
      <c r="X66" s="90"/>
      <c r="Y66" s="90"/>
      <c r="Z66" s="94">
        <f t="shared" si="1"/>
        <v>0</v>
      </c>
      <c r="AA66" s="94"/>
      <c r="AB66" s="94"/>
      <c r="AC66" s="91" t="str">
        <f>IF(IFERROR(MATCH(B66,リスト!$C$4:$C$6,0),0)&lt;&gt;0,IF(IFERROR(MATCH(B66,リスト!$C$6,0),0)&lt;&gt;0,VLOOKUP(Z66,リスト!$H$4:$I$7,2,TRUE),VLOOKUP(Z66,リスト!$E$4:$F$7,2,TRUE)),"-")</f>
        <v>-</v>
      </c>
      <c r="AD66" s="91"/>
      <c r="AE66" s="91"/>
      <c r="AF66" s="90"/>
      <c r="AG66" s="90"/>
      <c r="AH66" s="90"/>
      <c r="AI66" s="15" t="str">
        <f t="shared" si="2"/>
        <v>-</v>
      </c>
    </row>
    <row r="67" spans="1:35" ht="8.4499999999999993" customHeight="1"/>
    <row r="68" spans="1:35" ht="17.100000000000001" customHeight="1">
      <c r="A68" s="72" t="s">
        <v>66</v>
      </c>
      <c r="B68" s="72"/>
      <c r="C68" s="72"/>
      <c r="D68" s="72"/>
      <c r="E68" s="72" t="s">
        <v>29</v>
      </c>
      <c r="F68" s="72"/>
      <c r="G68" s="72"/>
      <c r="H68" s="72"/>
      <c r="I68" s="72"/>
      <c r="J68" s="72"/>
      <c r="K68" s="72"/>
      <c r="L68" s="72" t="s">
        <v>74</v>
      </c>
      <c r="M68" s="72"/>
      <c r="N68" s="72"/>
      <c r="O68" s="72"/>
      <c r="P68" s="72"/>
      <c r="Q68" s="72"/>
      <c r="R68" s="72"/>
      <c r="S68" s="72"/>
      <c r="T68" s="72" t="s">
        <v>75</v>
      </c>
      <c r="U68" s="72"/>
      <c r="V68" s="72"/>
      <c r="W68" s="72"/>
      <c r="X68" s="72"/>
      <c r="Y68" s="72"/>
      <c r="Z68" s="72"/>
      <c r="AA68" s="72" t="s">
        <v>76</v>
      </c>
      <c r="AB68" s="72"/>
      <c r="AC68" s="72"/>
      <c r="AD68" s="72"/>
      <c r="AE68" s="72"/>
      <c r="AF68" s="72"/>
      <c r="AG68" s="72"/>
      <c r="AH68" s="72"/>
    </row>
    <row r="69" spans="1:35" ht="17.100000000000001" customHeight="1">
      <c r="A69" s="83" t="s">
        <v>43</v>
      </c>
      <c r="B69" s="83"/>
      <c r="C69" s="83"/>
      <c r="D69" s="83"/>
      <c r="E69" s="20" t="s">
        <v>19</v>
      </c>
      <c r="F69" s="68">
        <f>COUNTIFS($B$47:$D$66,リスト!$C4,$AC$47:$AE$66,リスト!$F5)</f>
        <v>0</v>
      </c>
      <c r="G69" s="69"/>
      <c r="H69" s="69"/>
      <c r="I69" s="70"/>
      <c r="J69" s="71" t="s">
        <v>111</v>
      </c>
      <c r="K69" s="72"/>
      <c r="L69" s="72" t="s">
        <v>114</v>
      </c>
      <c r="M69" s="72"/>
      <c r="N69" s="72"/>
      <c r="O69" s="72"/>
      <c r="P69" s="72"/>
      <c r="Q69" s="72"/>
      <c r="R69" s="72"/>
      <c r="S69" s="72"/>
      <c r="T69" s="66">
        <f>F69*6000</f>
        <v>0</v>
      </c>
      <c r="U69" s="66"/>
      <c r="V69" s="66"/>
      <c r="W69" s="66"/>
      <c r="X69" s="66"/>
      <c r="Y69" s="67"/>
      <c r="Z69" s="21" t="s">
        <v>30</v>
      </c>
      <c r="AA69" s="69">
        <f>SUM(T69:Y71)</f>
        <v>0</v>
      </c>
      <c r="AB69" s="69"/>
      <c r="AC69" s="69"/>
      <c r="AD69" s="69"/>
      <c r="AE69" s="69"/>
      <c r="AF69" s="69"/>
      <c r="AG69" s="70"/>
      <c r="AH69" s="82" t="s">
        <v>30</v>
      </c>
    </row>
    <row r="70" spans="1:35" ht="17.100000000000001" customHeight="1">
      <c r="A70" s="83"/>
      <c r="B70" s="83"/>
      <c r="C70" s="83"/>
      <c r="D70" s="83"/>
      <c r="E70" s="20" t="s">
        <v>20</v>
      </c>
      <c r="F70" s="68">
        <f>COUNTIFS($B$47:$D$66,リスト!$C4,$AC$47:$AE$66,リスト!$F6)</f>
        <v>0</v>
      </c>
      <c r="G70" s="69"/>
      <c r="H70" s="69"/>
      <c r="I70" s="70"/>
      <c r="J70" s="71" t="s">
        <v>50</v>
      </c>
      <c r="K70" s="72"/>
      <c r="L70" s="72" t="s">
        <v>113</v>
      </c>
      <c r="M70" s="72"/>
      <c r="N70" s="72"/>
      <c r="O70" s="72"/>
      <c r="P70" s="72"/>
      <c r="Q70" s="72"/>
      <c r="R70" s="72"/>
      <c r="S70" s="72"/>
      <c r="T70" s="66">
        <f>F70*15000</f>
        <v>0</v>
      </c>
      <c r="U70" s="66"/>
      <c r="V70" s="66"/>
      <c r="W70" s="66"/>
      <c r="X70" s="66"/>
      <c r="Y70" s="67"/>
      <c r="Z70" s="21" t="s">
        <v>30</v>
      </c>
      <c r="AA70" s="69"/>
      <c r="AB70" s="69"/>
      <c r="AC70" s="69"/>
      <c r="AD70" s="69"/>
      <c r="AE70" s="69"/>
      <c r="AF70" s="69"/>
      <c r="AG70" s="70"/>
      <c r="AH70" s="82"/>
    </row>
    <row r="71" spans="1:35" ht="17.100000000000001" customHeight="1">
      <c r="A71" s="83"/>
      <c r="B71" s="83"/>
      <c r="C71" s="83"/>
      <c r="D71" s="83"/>
      <c r="E71" s="20" t="s">
        <v>21</v>
      </c>
      <c r="F71" s="68">
        <f>COUNTIFS($B$47:$D$66,リスト!$C4,$AC$47:$AE$66,リスト!$F7)</f>
        <v>0</v>
      </c>
      <c r="G71" s="69"/>
      <c r="H71" s="69"/>
      <c r="I71" s="70"/>
      <c r="J71" s="71" t="s">
        <v>50</v>
      </c>
      <c r="K71" s="72"/>
      <c r="L71" s="72" t="s">
        <v>112</v>
      </c>
      <c r="M71" s="72"/>
      <c r="N71" s="72"/>
      <c r="O71" s="72"/>
      <c r="P71" s="72"/>
      <c r="Q71" s="72"/>
      <c r="R71" s="72"/>
      <c r="S71" s="72"/>
      <c r="T71" s="66">
        <f>F71*30000</f>
        <v>0</v>
      </c>
      <c r="U71" s="66"/>
      <c r="V71" s="66"/>
      <c r="W71" s="66"/>
      <c r="X71" s="66"/>
      <c r="Y71" s="67"/>
      <c r="Z71" s="21" t="s">
        <v>30</v>
      </c>
      <c r="AA71" s="69"/>
      <c r="AB71" s="69"/>
      <c r="AC71" s="69"/>
      <c r="AD71" s="69"/>
      <c r="AE71" s="69"/>
      <c r="AF71" s="69"/>
      <c r="AG71" s="70"/>
      <c r="AH71" s="82"/>
    </row>
    <row r="72" spans="1:35" ht="17.100000000000001" customHeight="1">
      <c r="A72" s="83" t="s">
        <v>6</v>
      </c>
      <c r="B72" s="83"/>
      <c r="C72" s="83"/>
      <c r="D72" s="83"/>
      <c r="E72" s="20" t="s">
        <v>19</v>
      </c>
      <c r="F72" s="68">
        <f>COUNTIFS($B$47:$D$66,リスト!$C5,$AC$47:$AE$66,リスト!$F5)</f>
        <v>0</v>
      </c>
      <c r="G72" s="69"/>
      <c r="H72" s="69"/>
      <c r="I72" s="70"/>
      <c r="J72" s="71" t="s">
        <v>111</v>
      </c>
      <c r="K72" s="72"/>
      <c r="L72" s="72" t="s">
        <v>115</v>
      </c>
      <c r="M72" s="72"/>
      <c r="N72" s="72"/>
      <c r="O72" s="72"/>
      <c r="P72" s="72"/>
      <c r="Q72" s="72"/>
      <c r="R72" s="72"/>
      <c r="S72" s="72"/>
      <c r="T72" s="66">
        <f>F72*9000</f>
        <v>0</v>
      </c>
      <c r="U72" s="66"/>
      <c r="V72" s="66"/>
      <c r="W72" s="66"/>
      <c r="X72" s="66"/>
      <c r="Y72" s="67"/>
      <c r="Z72" s="21" t="s">
        <v>30</v>
      </c>
      <c r="AA72" s="69">
        <f t="shared" ref="AA72" si="3">SUM(T72:Y74)</f>
        <v>0</v>
      </c>
      <c r="AB72" s="69"/>
      <c r="AC72" s="69"/>
      <c r="AD72" s="69"/>
      <c r="AE72" s="69"/>
      <c r="AF72" s="69"/>
      <c r="AG72" s="70"/>
      <c r="AH72" s="82" t="s">
        <v>30</v>
      </c>
    </row>
    <row r="73" spans="1:35" ht="17.100000000000001" customHeight="1">
      <c r="A73" s="83"/>
      <c r="B73" s="83"/>
      <c r="C73" s="83"/>
      <c r="D73" s="83"/>
      <c r="E73" s="20" t="s">
        <v>20</v>
      </c>
      <c r="F73" s="68">
        <f>COUNTIFS($B$47:$D$66,リスト!$C5,$AC$47:$AE$66,リスト!$F6)</f>
        <v>0</v>
      </c>
      <c r="G73" s="69"/>
      <c r="H73" s="69"/>
      <c r="I73" s="70"/>
      <c r="J73" s="71" t="s">
        <v>50</v>
      </c>
      <c r="K73" s="72"/>
      <c r="L73" s="72" t="s">
        <v>116</v>
      </c>
      <c r="M73" s="72"/>
      <c r="N73" s="72"/>
      <c r="O73" s="72"/>
      <c r="P73" s="72"/>
      <c r="Q73" s="72"/>
      <c r="R73" s="72"/>
      <c r="S73" s="72"/>
      <c r="T73" s="66">
        <f>F73*31000</f>
        <v>0</v>
      </c>
      <c r="U73" s="66"/>
      <c r="V73" s="66"/>
      <c r="W73" s="66"/>
      <c r="X73" s="66"/>
      <c r="Y73" s="67"/>
      <c r="Z73" s="21" t="s">
        <v>30</v>
      </c>
      <c r="AA73" s="69"/>
      <c r="AB73" s="69"/>
      <c r="AC73" s="69"/>
      <c r="AD73" s="69"/>
      <c r="AE73" s="69"/>
      <c r="AF73" s="69"/>
      <c r="AG73" s="70"/>
      <c r="AH73" s="82"/>
    </row>
    <row r="74" spans="1:35" ht="17.100000000000001" customHeight="1">
      <c r="A74" s="83"/>
      <c r="B74" s="83"/>
      <c r="C74" s="83"/>
      <c r="D74" s="83"/>
      <c r="E74" s="20" t="s">
        <v>21</v>
      </c>
      <c r="F74" s="68">
        <f>COUNTIFS($B$47:$D$66,リスト!$C5,$AC$47:$AE$66,リスト!$F7)</f>
        <v>0</v>
      </c>
      <c r="G74" s="69"/>
      <c r="H74" s="69"/>
      <c r="I74" s="70"/>
      <c r="J74" s="71" t="s">
        <v>50</v>
      </c>
      <c r="K74" s="72"/>
      <c r="L74" s="72" t="s">
        <v>117</v>
      </c>
      <c r="M74" s="72"/>
      <c r="N74" s="72"/>
      <c r="O74" s="72"/>
      <c r="P74" s="72"/>
      <c r="Q74" s="72"/>
      <c r="R74" s="72"/>
      <c r="S74" s="72"/>
      <c r="T74" s="66">
        <f>F74*65000</f>
        <v>0</v>
      </c>
      <c r="U74" s="66"/>
      <c r="V74" s="66"/>
      <c r="W74" s="66"/>
      <c r="X74" s="66"/>
      <c r="Y74" s="67"/>
      <c r="Z74" s="21" t="s">
        <v>30</v>
      </c>
      <c r="AA74" s="69"/>
      <c r="AB74" s="69"/>
      <c r="AC74" s="69"/>
      <c r="AD74" s="69"/>
      <c r="AE74" s="69"/>
      <c r="AF74" s="69"/>
      <c r="AG74" s="70"/>
      <c r="AH74" s="82"/>
    </row>
    <row r="75" spans="1:35" ht="17.100000000000001" customHeight="1">
      <c r="A75" s="83" t="s">
        <v>7</v>
      </c>
      <c r="B75" s="83"/>
      <c r="C75" s="83"/>
      <c r="D75" s="83"/>
      <c r="E75" s="20" t="s">
        <v>19</v>
      </c>
      <c r="F75" s="68">
        <f>COUNTIFS($B$47:$D$66,リスト!$C6,$AC$47:$AE$66,リスト!$I5)</f>
        <v>0</v>
      </c>
      <c r="G75" s="69"/>
      <c r="H75" s="69"/>
      <c r="I75" s="70"/>
      <c r="J75" s="71" t="s">
        <v>77</v>
      </c>
      <c r="K75" s="72"/>
      <c r="L75" s="72" t="s">
        <v>118</v>
      </c>
      <c r="M75" s="72"/>
      <c r="N75" s="72"/>
      <c r="O75" s="72"/>
      <c r="P75" s="72"/>
      <c r="Q75" s="72"/>
      <c r="R75" s="72"/>
      <c r="S75" s="72"/>
      <c r="T75" s="66">
        <f>F75*4000</f>
        <v>0</v>
      </c>
      <c r="U75" s="66"/>
      <c r="V75" s="66"/>
      <c r="W75" s="66"/>
      <c r="X75" s="66"/>
      <c r="Y75" s="67"/>
      <c r="Z75" s="21" t="s">
        <v>30</v>
      </c>
      <c r="AA75" s="69">
        <f t="shared" ref="AA75" si="4">SUM(T75:Y77)</f>
        <v>0</v>
      </c>
      <c r="AB75" s="69"/>
      <c r="AC75" s="69"/>
      <c r="AD75" s="69"/>
      <c r="AE75" s="69"/>
      <c r="AF75" s="69"/>
      <c r="AG75" s="70"/>
      <c r="AH75" s="82" t="s">
        <v>30</v>
      </c>
    </row>
    <row r="76" spans="1:35" ht="17.100000000000001" customHeight="1">
      <c r="A76" s="83"/>
      <c r="B76" s="83"/>
      <c r="C76" s="83"/>
      <c r="D76" s="83"/>
      <c r="E76" s="20" t="s">
        <v>20</v>
      </c>
      <c r="F76" s="68">
        <f>COUNTIFS($B$47:$D$66,リスト!$C6,$AC$47:$AE$66,リスト!$I6)</f>
        <v>0</v>
      </c>
      <c r="G76" s="69"/>
      <c r="H76" s="69"/>
      <c r="I76" s="70"/>
      <c r="J76" s="71" t="s">
        <v>77</v>
      </c>
      <c r="K76" s="72"/>
      <c r="L76" s="72" t="s">
        <v>119</v>
      </c>
      <c r="M76" s="72"/>
      <c r="N76" s="72"/>
      <c r="O76" s="72"/>
      <c r="P76" s="72"/>
      <c r="Q76" s="72"/>
      <c r="R76" s="72"/>
      <c r="S76" s="72"/>
      <c r="T76" s="66">
        <f>F76*10000</f>
        <v>0</v>
      </c>
      <c r="U76" s="66"/>
      <c r="V76" s="66"/>
      <c r="W76" s="66"/>
      <c r="X76" s="66"/>
      <c r="Y76" s="67"/>
      <c r="Z76" s="21" t="s">
        <v>30</v>
      </c>
      <c r="AA76" s="69"/>
      <c r="AB76" s="69"/>
      <c r="AC76" s="69"/>
      <c r="AD76" s="69"/>
      <c r="AE76" s="69"/>
      <c r="AF76" s="69"/>
      <c r="AG76" s="70"/>
      <c r="AH76" s="82"/>
    </row>
    <row r="77" spans="1:35" ht="17.100000000000001" customHeight="1">
      <c r="A77" s="83"/>
      <c r="B77" s="83"/>
      <c r="C77" s="83"/>
      <c r="D77" s="83"/>
      <c r="E77" s="20" t="s">
        <v>21</v>
      </c>
      <c r="F77" s="68">
        <f>COUNTIFS($B$47:$D$66,リスト!$C6,$AC$47:$AE$66,リスト!$I7)</f>
        <v>0</v>
      </c>
      <c r="G77" s="69"/>
      <c r="H77" s="69"/>
      <c r="I77" s="70"/>
      <c r="J77" s="71" t="s">
        <v>77</v>
      </c>
      <c r="K77" s="72"/>
      <c r="L77" s="72" t="s">
        <v>120</v>
      </c>
      <c r="M77" s="72"/>
      <c r="N77" s="72"/>
      <c r="O77" s="72"/>
      <c r="P77" s="72"/>
      <c r="Q77" s="72"/>
      <c r="R77" s="72"/>
      <c r="S77" s="72"/>
      <c r="T77" s="66">
        <f>F77*16000</f>
        <v>0</v>
      </c>
      <c r="U77" s="66"/>
      <c r="V77" s="66"/>
      <c r="W77" s="66"/>
      <c r="X77" s="66"/>
      <c r="Y77" s="67"/>
      <c r="Z77" s="21" t="s">
        <v>30</v>
      </c>
      <c r="AA77" s="69"/>
      <c r="AB77" s="69"/>
      <c r="AC77" s="69"/>
      <c r="AD77" s="69"/>
      <c r="AE77" s="69"/>
      <c r="AF77" s="69"/>
      <c r="AG77" s="70"/>
      <c r="AH77" s="82"/>
    </row>
    <row r="78" spans="1:35" ht="17.100000000000001" customHeight="1">
      <c r="A78" s="83" t="s">
        <v>8</v>
      </c>
      <c r="B78" s="83"/>
      <c r="C78" s="83"/>
      <c r="D78" s="83"/>
      <c r="E78" s="69">
        <f>COUNTIF($B$47:$D$66,リスト!C7)</f>
        <v>0</v>
      </c>
      <c r="F78" s="69"/>
      <c r="G78" s="69"/>
      <c r="H78" s="69"/>
      <c r="I78" s="70"/>
      <c r="J78" s="71" t="s">
        <v>50</v>
      </c>
      <c r="K78" s="72"/>
      <c r="L78" s="63" t="s">
        <v>121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80">
        <f>E78*66000</f>
        <v>0</v>
      </c>
      <c r="AB78" s="80"/>
      <c r="AC78" s="80"/>
      <c r="AD78" s="80"/>
      <c r="AE78" s="80"/>
      <c r="AF78" s="80"/>
      <c r="AG78" s="81"/>
      <c r="AH78" s="21" t="s">
        <v>30</v>
      </c>
    </row>
    <row r="79" spans="1:35" ht="17.100000000000001" customHeight="1">
      <c r="A79" s="83" t="s">
        <v>9</v>
      </c>
      <c r="B79" s="83"/>
      <c r="C79" s="83"/>
      <c r="D79" s="83"/>
      <c r="E79" s="69">
        <f>COUNTIF($B$47:$D$66,リスト!C8)</f>
        <v>0</v>
      </c>
      <c r="F79" s="69"/>
      <c r="G79" s="69"/>
      <c r="H79" s="69"/>
      <c r="I79" s="70"/>
      <c r="J79" s="71" t="s">
        <v>50</v>
      </c>
      <c r="K79" s="72"/>
      <c r="L79" s="63" t="s">
        <v>122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80">
        <f>E79*27000</f>
        <v>0</v>
      </c>
      <c r="AB79" s="80"/>
      <c r="AC79" s="80"/>
      <c r="AD79" s="80"/>
      <c r="AE79" s="80"/>
      <c r="AF79" s="80"/>
      <c r="AG79" s="81"/>
      <c r="AH79" s="21" t="s">
        <v>30</v>
      </c>
    </row>
    <row r="80" spans="1:35" ht="17.100000000000001" customHeight="1">
      <c r="A80" s="83" t="s">
        <v>10</v>
      </c>
      <c r="B80" s="83"/>
      <c r="C80" s="83"/>
      <c r="D80" s="83"/>
      <c r="E80" s="83" t="s">
        <v>32</v>
      </c>
      <c r="F80" s="83"/>
      <c r="G80" s="83"/>
      <c r="H80" s="83"/>
      <c r="I80" s="83"/>
      <c r="J80" s="83"/>
      <c r="K80" s="83"/>
      <c r="L80" s="63" t="s">
        <v>138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80">
        <f>ROUNDDOWN(E81*1.4,0)</f>
        <v>0</v>
      </c>
      <c r="AB80" s="80"/>
      <c r="AC80" s="80"/>
      <c r="AD80" s="80"/>
      <c r="AE80" s="80"/>
      <c r="AF80" s="80"/>
      <c r="AG80" s="81"/>
      <c r="AH80" s="71" t="s">
        <v>30</v>
      </c>
    </row>
    <row r="81" spans="1:34" ht="17.100000000000001" customHeight="1">
      <c r="A81" s="86"/>
      <c r="B81" s="86"/>
      <c r="C81" s="86"/>
      <c r="D81" s="86"/>
      <c r="E81" s="84">
        <f>SUM(AF47:AH66)</f>
        <v>0</v>
      </c>
      <c r="F81" s="84"/>
      <c r="G81" s="84"/>
      <c r="H81" s="84"/>
      <c r="I81" s="84"/>
      <c r="J81" s="85"/>
      <c r="K81" s="22" t="s">
        <v>33</v>
      </c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88"/>
      <c r="AB81" s="88"/>
      <c r="AC81" s="88"/>
      <c r="AD81" s="88"/>
      <c r="AE81" s="88"/>
      <c r="AF81" s="88"/>
      <c r="AG81" s="89"/>
      <c r="AH81" s="87"/>
    </row>
    <row r="82" spans="1:34" ht="25.5" customHeight="1">
      <c r="A82" s="78" t="s">
        <v>139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6">
        <f>ROUNDDOWN(SUM(AA69:AG81),-3)</f>
        <v>0</v>
      </c>
      <c r="AB82" s="76"/>
      <c r="AC82" s="76"/>
      <c r="AD82" s="76"/>
      <c r="AE82" s="76"/>
      <c r="AF82" s="76"/>
      <c r="AG82" s="77"/>
      <c r="AH82" s="23" t="s">
        <v>30</v>
      </c>
    </row>
    <row r="83" spans="1:34" ht="8.4499999999999993" customHeight="1"/>
    <row r="84" spans="1:34" ht="17.100000000000001" customHeight="1">
      <c r="C84" s="32" t="s">
        <v>42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</row>
    <row r="85" spans="1:34" ht="17.100000000000001" customHeight="1">
      <c r="C85" s="26"/>
      <c r="D85" s="65" t="s">
        <v>43</v>
      </c>
      <c r="E85" s="65"/>
      <c r="F85" s="65"/>
      <c r="G85" s="75">
        <f>SUMIF(B47:D66,リスト!C4,Z47:AB66)</f>
        <v>0</v>
      </c>
      <c r="H85" s="75"/>
      <c r="I85" s="75"/>
      <c r="J85" s="75"/>
      <c r="K85" s="27" t="s">
        <v>44</v>
      </c>
      <c r="L85" s="27"/>
      <c r="M85" s="65" t="s">
        <v>7</v>
      </c>
      <c r="N85" s="65"/>
      <c r="O85" s="65"/>
      <c r="P85" s="75">
        <f>SUMIF(B47:D66,リスト!C6,Z47:AB66)</f>
        <v>0</v>
      </c>
      <c r="Q85" s="75"/>
      <c r="R85" s="75"/>
      <c r="S85" s="75"/>
      <c r="T85" s="27" t="s">
        <v>44</v>
      </c>
      <c r="U85" s="27"/>
      <c r="V85" s="65" t="s">
        <v>8</v>
      </c>
      <c r="W85" s="65"/>
      <c r="X85" s="65"/>
      <c r="Y85" s="65"/>
      <c r="Z85" s="75">
        <f>SUMIF(B47:D66,リスト!C7,Z47:AB66)</f>
        <v>0</v>
      </c>
      <c r="AA85" s="75"/>
      <c r="AB85" s="75"/>
      <c r="AC85" s="75"/>
      <c r="AD85" s="27" t="s">
        <v>44</v>
      </c>
      <c r="AE85" s="27"/>
      <c r="AF85" s="28"/>
    </row>
    <row r="86" spans="1:34" ht="17.100000000000001" customHeight="1">
      <c r="C86" s="29"/>
      <c r="D86" s="64" t="s">
        <v>6</v>
      </c>
      <c r="E86" s="64"/>
      <c r="F86" s="64"/>
      <c r="G86" s="74">
        <f>SUMIF(B47:D66,リスト!C5,Z47:AB66)</f>
        <v>0</v>
      </c>
      <c r="H86" s="74"/>
      <c r="I86" s="74"/>
      <c r="J86" s="74"/>
      <c r="K86" s="30" t="s">
        <v>44</v>
      </c>
      <c r="L86" s="30"/>
      <c r="M86" s="64"/>
      <c r="N86" s="64"/>
      <c r="O86" s="64"/>
      <c r="P86" s="30"/>
      <c r="Q86" s="30"/>
      <c r="R86" s="30"/>
      <c r="S86" s="30"/>
      <c r="T86" s="30"/>
      <c r="U86" s="30"/>
      <c r="V86" s="64" t="s">
        <v>9</v>
      </c>
      <c r="W86" s="64"/>
      <c r="X86" s="64"/>
      <c r="Y86" s="64"/>
      <c r="Z86" s="74">
        <f>SUMIF(B47:D66,リスト!C8,Z47:AB66)</f>
        <v>0</v>
      </c>
      <c r="AA86" s="74"/>
      <c r="AB86" s="74"/>
      <c r="AC86" s="74"/>
      <c r="AD86" s="30" t="s">
        <v>44</v>
      </c>
      <c r="AE86" s="30"/>
      <c r="AF86" s="31"/>
    </row>
    <row r="87" spans="1:34" ht="17.100000000000001" customHeight="1"/>
    <row r="88" spans="1:34" ht="17.100000000000001" customHeight="1"/>
    <row r="89" spans="1:34" ht="17.100000000000001" customHeight="1"/>
    <row r="90" spans="1:34" ht="17.100000000000001" customHeight="1"/>
    <row r="91" spans="1:34" ht="17.100000000000001" customHeight="1"/>
    <row r="92" spans="1:34" ht="17.100000000000001" customHeight="1"/>
    <row r="93" spans="1:34" ht="17.100000000000001" customHeight="1"/>
    <row r="94" spans="1:34" ht="17.100000000000001" customHeight="1"/>
    <row r="95" spans="1:34" ht="17.100000000000001" customHeight="1"/>
    <row r="96" spans="1:34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</sheetData>
  <sheetProtection password="FAFA" sheet="1" objects="1" scenarios="1"/>
  <mergeCells count="404">
    <mergeCell ref="U34:W34"/>
    <mergeCell ref="U39:V39"/>
    <mergeCell ref="U38:V38"/>
    <mergeCell ref="U37:V37"/>
    <mergeCell ref="U36:V36"/>
    <mergeCell ref="U35:V35"/>
    <mergeCell ref="M34:T34"/>
    <mergeCell ref="M39:T39"/>
    <mergeCell ref="M38:T38"/>
    <mergeCell ref="M37:T37"/>
    <mergeCell ref="M36:T36"/>
    <mergeCell ref="M35:T35"/>
    <mergeCell ref="AB2:AH3"/>
    <mergeCell ref="AB4:AG6"/>
    <mergeCell ref="T5:Z6"/>
    <mergeCell ref="K5:R6"/>
    <mergeCell ref="F5:I6"/>
    <mergeCell ref="A5:D6"/>
    <mergeCell ref="T2:AA2"/>
    <mergeCell ref="K2:S2"/>
    <mergeCell ref="A2:J2"/>
    <mergeCell ref="T3:AA3"/>
    <mergeCell ref="K3:S3"/>
    <mergeCell ref="F3:J3"/>
    <mergeCell ref="A3:E3"/>
    <mergeCell ref="AH4:AH6"/>
    <mergeCell ref="AA5:AA6"/>
    <mergeCell ref="S5:S6"/>
    <mergeCell ref="J5:J6"/>
    <mergeCell ref="E5:E6"/>
    <mergeCell ref="X10:AB10"/>
    <mergeCell ref="R10:W10"/>
    <mergeCell ref="Z14:AF14"/>
    <mergeCell ref="AG14:AH14"/>
    <mergeCell ref="B14:Y14"/>
    <mergeCell ref="B10:F10"/>
    <mergeCell ref="T4:AA4"/>
    <mergeCell ref="K4:S4"/>
    <mergeCell ref="F4:J4"/>
    <mergeCell ref="A4:E4"/>
    <mergeCell ref="G12:Q12"/>
    <mergeCell ref="G11:Q11"/>
    <mergeCell ref="G10:Q10"/>
    <mergeCell ref="G13:Q13"/>
    <mergeCell ref="I17:R17"/>
    <mergeCell ref="I18:S18"/>
    <mergeCell ref="T17:Y18"/>
    <mergeCell ref="Z17:AG17"/>
    <mergeCell ref="Z18:AH18"/>
    <mergeCell ref="R13:V13"/>
    <mergeCell ref="X13:AA13"/>
    <mergeCell ref="AC13:AG13"/>
    <mergeCell ref="A17:H18"/>
    <mergeCell ref="A15:H16"/>
    <mergeCell ref="Z15:AH15"/>
    <mergeCell ref="I15:Y15"/>
    <mergeCell ref="AG16:AH16"/>
    <mergeCell ref="Z16:AF16"/>
    <mergeCell ref="I16:Y16"/>
    <mergeCell ref="B11:F13"/>
    <mergeCell ref="AC11:AG11"/>
    <mergeCell ref="X11:AA11"/>
    <mergeCell ref="R11:V11"/>
    <mergeCell ref="R12:V12"/>
    <mergeCell ref="X12:AA12"/>
    <mergeCell ref="AC12:AG12"/>
    <mergeCell ref="A10:A14"/>
    <mergeCell ref="AC10:AH10"/>
    <mergeCell ref="A21:K21"/>
    <mergeCell ref="A24:AC24"/>
    <mergeCell ref="AD21:AG21"/>
    <mergeCell ref="X21:AC21"/>
    <mergeCell ref="U21:V21"/>
    <mergeCell ref="P21:T21"/>
    <mergeCell ref="L21:O21"/>
    <mergeCell ref="X23:AC23"/>
    <mergeCell ref="AD20:AH20"/>
    <mergeCell ref="X20:AC20"/>
    <mergeCell ref="U20:W20"/>
    <mergeCell ref="P20:T20"/>
    <mergeCell ref="L20:O20"/>
    <mergeCell ref="A20:K20"/>
    <mergeCell ref="AD22:AG22"/>
    <mergeCell ref="AD23:AG23"/>
    <mergeCell ref="AD24:AG24"/>
    <mergeCell ref="X29:AG29"/>
    <mergeCell ref="X27:AH27"/>
    <mergeCell ref="O27:W27"/>
    <mergeCell ref="K27:N27"/>
    <mergeCell ref="X22:AC22"/>
    <mergeCell ref="L22:O22"/>
    <mergeCell ref="P22:T22"/>
    <mergeCell ref="U22:V22"/>
    <mergeCell ref="L23:O23"/>
    <mergeCell ref="P23:T23"/>
    <mergeCell ref="U23:V23"/>
    <mergeCell ref="A23:K23"/>
    <mergeCell ref="A22:K22"/>
    <mergeCell ref="A27:J27"/>
    <mergeCell ref="A29:J29"/>
    <mergeCell ref="A28:J28"/>
    <mergeCell ref="X28:AG28"/>
    <mergeCell ref="O28:W28"/>
    <mergeCell ref="K28:N28"/>
    <mergeCell ref="K29:N29"/>
    <mergeCell ref="O29:W29"/>
    <mergeCell ref="A35:G35"/>
    <mergeCell ref="AF46:AH46"/>
    <mergeCell ref="AF45:AH45"/>
    <mergeCell ref="AC46:AE46"/>
    <mergeCell ref="Z46:AB46"/>
    <mergeCell ref="W46:Y46"/>
    <mergeCell ref="T46:V46"/>
    <mergeCell ref="A40:AC40"/>
    <mergeCell ref="AD40:AG40"/>
    <mergeCell ref="AE42:AH42"/>
    <mergeCell ref="H39:L39"/>
    <mergeCell ref="H38:L38"/>
    <mergeCell ref="H37:L37"/>
    <mergeCell ref="H36:L36"/>
    <mergeCell ref="H35:L35"/>
    <mergeCell ref="A39:G39"/>
    <mergeCell ref="A38:G38"/>
    <mergeCell ref="A45:A46"/>
    <mergeCell ref="T45:AE45"/>
    <mergeCell ref="K45:S46"/>
    <mergeCell ref="H45:J46"/>
    <mergeCell ref="E46:G46"/>
    <mergeCell ref="A37:G37"/>
    <mergeCell ref="A36:G36"/>
    <mergeCell ref="K30:N30"/>
    <mergeCell ref="T47:V47"/>
    <mergeCell ref="K47:S47"/>
    <mergeCell ref="H47:J47"/>
    <mergeCell ref="E47:G47"/>
    <mergeCell ref="B47:D47"/>
    <mergeCell ref="AD38:AG38"/>
    <mergeCell ref="AD39:AG39"/>
    <mergeCell ref="AD35:AG35"/>
    <mergeCell ref="O30:W30"/>
    <mergeCell ref="X30:AG30"/>
    <mergeCell ref="AD34:AH34"/>
    <mergeCell ref="X34:AC34"/>
    <mergeCell ref="H34:L34"/>
    <mergeCell ref="AD36:AG36"/>
    <mergeCell ref="AD37:AG37"/>
    <mergeCell ref="A30:J30"/>
    <mergeCell ref="E45:G45"/>
    <mergeCell ref="B45:D46"/>
    <mergeCell ref="AF47:AH47"/>
    <mergeCell ref="AC47:AE47"/>
    <mergeCell ref="Z47:AB47"/>
    <mergeCell ref="W47:Y47"/>
    <mergeCell ref="A34:G34"/>
    <mergeCell ref="Z48:AB48"/>
    <mergeCell ref="AC48:AE48"/>
    <mergeCell ref="AF48:AH48"/>
    <mergeCell ref="B49:D49"/>
    <mergeCell ref="E49:G49"/>
    <mergeCell ref="H49:J49"/>
    <mergeCell ref="K49:S49"/>
    <mergeCell ref="T49:V49"/>
    <mergeCell ref="W49:Y49"/>
    <mergeCell ref="Z49:AB49"/>
    <mergeCell ref="B48:D48"/>
    <mergeCell ref="E48:G48"/>
    <mergeCell ref="H48:J48"/>
    <mergeCell ref="K48:S48"/>
    <mergeCell ref="T48:V48"/>
    <mergeCell ref="W48:Y48"/>
    <mergeCell ref="AC49:AE49"/>
    <mergeCell ref="AF49:AH49"/>
    <mergeCell ref="B50:D50"/>
    <mergeCell ref="E50:G50"/>
    <mergeCell ref="H50:J50"/>
    <mergeCell ref="K50:S50"/>
    <mergeCell ref="T50:V50"/>
    <mergeCell ref="W50:Y50"/>
    <mergeCell ref="Z50:AB50"/>
    <mergeCell ref="AC50:AE50"/>
    <mergeCell ref="AF50:AH50"/>
    <mergeCell ref="B51:D51"/>
    <mergeCell ref="E51:G51"/>
    <mergeCell ref="H51:J51"/>
    <mergeCell ref="K51:S51"/>
    <mergeCell ref="T51:V51"/>
    <mergeCell ref="W51:Y51"/>
    <mergeCell ref="Z51:AB51"/>
    <mergeCell ref="AC51:AE51"/>
    <mergeCell ref="AF51:AH51"/>
    <mergeCell ref="Z52:AB52"/>
    <mergeCell ref="AC52:AE52"/>
    <mergeCell ref="AF52:AH52"/>
    <mergeCell ref="B53:D53"/>
    <mergeCell ref="E53:G53"/>
    <mergeCell ref="H53:J53"/>
    <mergeCell ref="K53:S53"/>
    <mergeCell ref="T53:V53"/>
    <mergeCell ref="W53:Y53"/>
    <mergeCell ref="Z53:AB53"/>
    <mergeCell ref="B52:D52"/>
    <mergeCell ref="E52:G52"/>
    <mergeCell ref="H52:J52"/>
    <mergeCell ref="K52:S52"/>
    <mergeCell ref="T52:V52"/>
    <mergeCell ref="W52:Y52"/>
    <mergeCell ref="AC53:AE53"/>
    <mergeCell ref="AF53:AH53"/>
    <mergeCell ref="B54:D54"/>
    <mergeCell ref="E54:G54"/>
    <mergeCell ref="H54:J54"/>
    <mergeCell ref="K54:S54"/>
    <mergeCell ref="T54:V54"/>
    <mergeCell ref="W54:Y54"/>
    <mergeCell ref="Z54:AB54"/>
    <mergeCell ref="AC54:AE54"/>
    <mergeCell ref="AF54:AH54"/>
    <mergeCell ref="B55:D55"/>
    <mergeCell ref="E55:G55"/>
    <mergeCell ref="H55:J55"/>
    <mergeCell ref="K55:S55"/>
    <mergeCell ref="T55:V55"/>
    <mergeCell ref="W55:Y55"/>
    <mergeCell ref="Z55:AB55"/>
    <mergeCell ref="AC55:AE55"/>
    <mergeCell ref="AF55:AH55"/>
    <mergeCell ref="Z56:AB56"/>
    <mergeCell ref="AC56:AE56"/>
    <mergeCell ref="AF56:AH56"/>
    <mergeCell ref="B57:D57"/>
    <mergeCell ref="E57:G57"/>
    <mergeCell ref="H57:J57"/>
    <mergeCell ref="K57:S57"/>
    <mergeCell ref="T57:V57"/>
    <mergeCell ref="W57:Y57"/>
    <mergeCell ref="Z57:AB57"/>
    <mergeCell ref="B56:D56"/>
    <mergeCell ref="E56:G56"/>
    <mergeCell ref="H56:J56"/>
    <mergeCell ref="K56:S56"/>
    <mergeCell ref="T56:V56"/>
    <mergeCell ref="W56:Y56"/>
    <mergeCell ref="AC57:AE57"/>
    <mergeCell ref="AF57:AH57"/>
    <mergeCell ref="B58:D58"/>
    <mergeCell ref="E58:G58"/>
    <mergeCell ref="H58:J58"/>
    <mergeCell ref="K58:S58"/>
    <mergeCell ref="T58:V58"/>
    <mergeCell ref="W58:Y58"/>
    <mergeCell ref="Z58:AB58"/>
    <mergeCell ref="AC58:AE58"/>
    <mergeCell ref="AF58:AH58"/>
    <mergeCell ref="B59:D59"/>
    <mergeCell ref="E59:G59"/>
    <mergeCell ref="H59:J59"/>
    <mergeCell ref="K59:S59"/>
    <mergeCell ref="T59:V59"/>
    <mergeCell ref="W59:Y59"/>
    <mergeCell ref="Z59:AB59"/>
    <mergeCell ref="AC59:AE59"/>
    <mergeCell ref="AF59:AH59"/>
    <mergeCell ref="Z60:AB60"/>
    <mergeCell ref="AC60:AE60"/>
    <mergeCell ref="AF60:AH60"/>
    <mergeCell ref="B61:D61"/>
    <mergeCell ref="E61:G61"/>
    <mergeCell ref="H61:J61"/>
    <mergeCell ref="K61:S61"/>
    <mergeCell ref="T61:V61"/>
    <mergeCell ref="W61:Y61"/>
    <mergeCell ref="Z61:AB61"/>
    <mergeCell ref="B60:D60"/>
    <mergeCell ref="E60:G60"/>
    <mergeCell ref="H60:J60"/>
    <mergeCell ref="K60:S60"/>
    <mergeCell ref="T60:V60"/>
    <mergeCell ref="W60:Y60"/>
    <mergeCell ref="AC61:AE61"/>
    <mergeCell ref="AF61:AH61"/>
    <mergeCell ref="B62:D62"/>
    <mergeCell ref="E62:G62"/>
    <mergeCell ref="H62:J62"/>
    <mergeCell ref="K62:S62"/>
    <mergeCell ref="T62:V62"/>
    <mergeCell ref="W62:Y62"/>
    <mergeCell ref="Z62:AB62"/>
    <mergeCell ref="AC62:AE62"/>
    <mergeCell ref="AF62:AH62"/>
    <mergeCell ref="B63:D63"/>
    <mergeCell ref="E63:G63"/>
    <mergeCell ref="H63:J63"/>
    <mergeCell ref="K63:S63"/>
    <mergeCell ref="T63:V63"/>
    <mergeCell ref="W63:Y63"/>
    <mergeCell ref="Z63:AB63"/>
    <mergeCell ref="AC63:AE63"/>
    <mergeCell ref="AF63:AH63"/>
    <mergeCell ref="Z64:AB64"/>
    <mergeCell ref="AC64:AE64"/>
    <mergeCell ref="AF64:AH64"/>
    <mergeCell ref="B65:D65"/>
    <mergeCell ref="E65:G65"/>
    <mergeCell ref="H65:J65"/>
    <mergeCell ref="K65:S65"/>
    <mergeCell ref="T65:V65"/>
    <mergeCell ref="W65:Y65"/>
    <mergeCell ref="Z65:AB65"/>
    <mergeCell ref="B64:D64"/>
    <mergeCell ref="E64:G64"/>
    <mergeCell ref="H64:J64"/>
    <mergeCell ref="K64:S64"/>
    <mergeCell ref="T64:V64"/>
    <mergeCell ref="W64:Y64"/>
    <mergeCell ref="L70:S70"/>
    <mergeCell ref="AF66:AH66"/>
    <mergeCell ref="AA68:AH68"/>
    <mergeCell ref="T68:Z68"/>
    <mergeCell ref="A68:D68"/>
    <mergeCell ref="AC65:AE65"/>
    <mergeCell ref="AF65:AH65"/>
    <mergeCell ref="B66:D66"/>
    <mergeCell ref="E66:G66"/>
    <mergeCell ref="H66:J66"/>
    <mergeCell ref="K66:S66"/>
    <mergeCell ref="T66:V66"/>
    <mergeCell ref="W66:Y66"/>
    <mergeCell ref="Z66:AB66"/>
    <mergeCell ref="AC66:AE66"/>
    <mergeCell ref="L68:S68"/>
    <mergeCell ref="E68:K68"/>
    <mergeCell ref="L69:S69"/>
    <mergeCell ref="F74:I74"/>
    <mergeCell ref="AH69:AH71"/>
    <mergeCell ref="T71:Y71"/>
    <mergeCell ref="T70:Y70"/>
    <mergeCell ref="A80:D81"/>
    <mergeCell ref="A79:D79"/>
    <mergeCell ref="A78:D78"/>
    <mergeCell ref="A75:D77"/>
    <mergeCell ref="A72:D74"/>
    <mergeCell ref="A69:D71"/>
    <mergeCell ref="AH80:AH81"/>
    <mergeCell ref="AA80:AG81"/>
    <mergeCell ref="J71:K71"/>
    <mergeCell ref="F71:I71"/>
    <mergeCell ref="J70:K70"/>
    <mergeCell ref="AA69:AG71"/>
    <mergeCell ref="J74:K74"/>
    <mergeCell ref="F75:I75"/>
    <mergeCell ref="F76:I76"/>
    <mergeCell ref="F77:I77"/>
    <mergeCell ref="J77:K77"/>
    <mergeCell ref="J76:K76"/>
    <mergeCell ref="J75:K75"/>
    <mergeCell ref="L71:S71"/>
    <mergeCell ref="G85:J85"/>
    <mergeCell ref="AA82:AG82"/>
    <mergeCell ref="A82:Z82"/>
    <mergeCell ref="AA79:AG79"/>
    <mergeCell ref="AA78:AG78"/>
    <mergeCell ref="AA72:AG74"/>
    <mergeCell ref="AH72:AH74"/>
    <mergeCell ref="AA75:AG77"/>
    <mergeCell ref="AH75:AH77"/>
    <mergeCell ref="T77:Y77"/>
    <mergeCell ref="T76:Y76"/>
    <mergeCell ref="T75:Y75"/>
    <mergeCell ref="T74:Y74"/>
    <mergeCell ref="T73:Y73"/>
    <mergeCell ref="T72:Y72"/>
    <mergeCell ref="L74:S74"/>
    <mergeCell ref="L73:S73"/>
    <mergeCell ref="L72:S72"/>
    <mergeCell ref="J78:K78"/>
    <mergeCell ref="J79:K79"/>
    <mergeCell ref="E79:I79"/>
    <mergeCell ref="E78:I78"/>
    <mergeCell ref="E80:K80"/>
    <mergeCell ref="E81:J81"/>
    <mergeCell ref="L79:Z79"/>
    <mergeCell ref="V86:Y86"/>
    <mergeCell ref="V85:Y85"/>
    <mergeCell ref="M86:O86"/>
    <mergeCell ref="M85:O85"/>
    <mergeCell ref="D86:F86"/>
    <mergeCell ref="D85:F85"/>
    <mergeCell ref="T69:Y69"/>
    <mergeCell ref="F70:I70"/>
    <mergeCell ref="J69:K69"/>
    <mergeCell ref="F69:I69"/>
    <mergeCell ref="F72:I72"/>
    <mergeCell ref="J72:K72"/>
    <mergeCell ref="F73:I73"/>
    <mergeCell ref="J73:K73"/>
    <mergeCell ref="L78:Z78"/>
    <mergeCell ref="L80:Z81"/>
    <mergeCell ref="L77:S77"/>
    <mergeCell ref="L76:S76"/>
    <mergeCell ref="L75:S75"/>
    <mergeCell ref="Z86:AC86"/>
    <mergeCell ref="Z85:AC85"/>
    <mergeCell ref="P85:S85"/>
    <mergeCell ref="G86:J86"/>
  </mergeCells>
  <phoneticPr fontId="2"/>
  <dataValidations count="2">
    <dataValidation type="custom" allowBlank="1" showInputMessage="1" showErrorMessage="1" error="「対象機器」で開口部を選択している場合、LED欄には入力しないでください。" sqref="AF47:AH66" xr:uid="{EBB952FF-F321-4B17-BD05-101C208B8001}">
      <formula1>$AI47&lt;&gt;"開"</formula1>
    </dataValidation>
    <dataValidation type="custom" allowBlank="1" showInputMessage="1" showErrorMessage="1" error="対象機器で「LED照明器具」を選択している場合、開口部欄には入力しないでください。" sqref="T47:Y66" xr:uid="{4E9A6B13-816F-4F1C-919B-21F7DE114005}">
      <formula1>$B47&lt;&gt;"LED照明器具"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&amp;L&amp;"BIZ UD明朝 Medium,標準"&amp;10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167B1F-6374-4D5C-A488-4BF4C534835D}">
          <x14:formula1>
            <xm:f>リスト!$C$4:$C$9</xm:f>
          </x14:formula1>
          <xm:sqref>B47:D66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0BBC-F24F-429E-A2BA-976D7C455222}">
  <sheetPr>
    <tabColor theme="7" tint="0.79998168889431442"/>
  </sheetPr>
  <dimension ref="A1:AI104"/>
  <sheetViews>
    <sheetView view="pageBreakPreview" zoomScale="115" zoomScaleNormal="100" zoomScaleSheetLayoutView="115" workbookViewId="0">
      <selection activeCell="Z18" sqref="Z18:AH18"/>
    </sheetView>
  </sheetViews>
  <sheetFormatPr defaultColWidth="8.75" defaultRowHeight="12"/>
  <cols>
    <col min="1" max="35" width="2.625" style="6" customWidth="1"/>
    <col min="36" max="46" width="8.875" style="6" customWidth="1"/>
    <col min="47" max="16384" width="8.75" style="6"/>
  </cols>
  <sheetData>
    <row r="1" spans="1:34" ht="17.100000000000001" customHeight="1" thickBot="1">
      <c r="A1" s="6" t="s">
        <v>60</v>
      </c>
      <c r="AH1" s="57" t="s">
        <v>143</v>
      </c>
    </row>
    <row r="2" spans="1:34" ht="17.100000000000001" customHeight="1" thickTop="1">
      <c r="A2" s="159" t="s">
        <v>99</v>
      </c>
      <c r="B2" s="156"/>
      <c r="C2" s="156"/>
      <c r="D2" s="156"/>
      <c r="E2" s="156"/>
      <c r="F2" s="156"/>
      <c r="G2" s="156"/>
      <c r="H2" s="156"/>
      <c r="I2" s="156"/>
      <c r="J2" s="158"/>
      <c r="K2" s="155" t="s">
        <v>100</v>
      </c>
      <c r="L2" s="156"/>
      <c r="M2" s="156"/>
      <c r="N2" s="156"/>
      <c r="O2" s="156"/>
      <c r="P2" s="156"/>
      <c r="Q2" s="156"/>
      <c r="R2" s="156"/>
      <c r="S2" s="158"/>
      <c r="T2" s="155" t="s">
        <v>101</v>
      </c>
      <c r="U2" s="156"/>
      <c r="V2" s="156"/>
      <c r="W2" s="156"/>
      <c r="X2" s="156"/>
      <c r="Y2" s="156"/>
      <c r="Z2" s="156"/>
      <c r="AA2" s="157"/>
      <c r="AB2" s="137" t="s">
        <v>102</v>
      </c>
      <c r="AC2" s="138"/>
      <c r="AD2" s="138"/>
      <c r="AE2" s="138"/>
      <c r="AF2" s="138"/>
      <c r="AG2" s="138"/>
      <c r="AH2" s="139"/>
    </row>
    <row r="3" spans="1:34" ht="17.100000000000001" customHeight="1" thickBot="1">
      <c r="A3" s="164" t="s">
        <v>103</v>
      </c>
      <c r="B3" s="161"/>
      <c r="C3" s="161"/>
      <c r="D3" s="161"/>
      <c r="E3" s="163"/>
      <c r="F3" s="160" t="s">
        <v>57</v>
      </c>
      <c r="G3" s="161"/>
      <c r="H3" s="161"/>
      <c r="I3" s="161"/>
      <c r="J3" s="163"/>
      <c r="K3" s="160" t="s">
        <v>104</v>
      </c>
      <c r="L3" s="161"/>
      <c r="M3" s="161"/>
      <c r="N3" s="161"/>
      <c r="O3" s="161"/>
      <c r="P3" s="161"/>
      <c r="Q3" s="161"/>
      <c r="R3" s="161"/>
      <c r="S3" s="163"/>
      <c r="T3" s="160" t="s">
        <v>106</v>
      </c>
      <c r="U3" s="161"/>
      <c r="V3" s="161"/>
      <c r="W3" s="161"/>
      <c r="X3" s="161"/>
      <c r="Y3" s="161"/>
      <c r="Z3" s="161"/>
      <c r="AA3" s="162"/>
      <c r="AB3" s="140"/>
      <c r="AC3" s="141"/>
      <c r="AD3" s="141"/>
      <c r="AE3" s="141"/>
      <c r="AF3" s="141"/>
      <c r="AG3" s="141"/>
      <c r="AH3" s="142"/>
    </row>
    <row r="4" spans="1:34" ht="17.100000000000001" customHeight="1" thickTop="1">
      <c r="A4" s="136" t="s">
        <v>107</v>
      </c>
      <c r="B4" s="133"/>
      <c r="C4" s="133"/>
      <c r="D4" s="133"/>
      <c r="E4" s="135"/>
      <c r="F4" s="133" t="s">
        <v>107</v>
      </c>
      <c r="G4" s="133"/>
      <c r="H4" s="133"/>
      <c r="I4" s="133"/>
      <c r="J4" s="135"/>
      <c r="K4" s="132" t="s">
        <v>105</v>
      </c>
      <c r="L4" s="133"/>
      <c r="M4" s="133"/>
      <c r="N4" s="133"/>
      <c r="O4" s="133"/>
      <c r="P4" s="133"/>
      <c r="Q4" s="133"/>
      <c r="R4" s="133"/>
      <c r="S4" s="135"/>
      <c r="T4" s="132" t="s">
        <v>107</v>
      </c>
      <c r="U4" s="133"/>
      <c r="V4" s="133"/>
      <c r="W4" s="133"/>
      <c r="X4" s="133"/>
      <c r="Y4" s="133"/>
      <c r="Z4" s="133"/>
      <c r="AA4" s="134"/>
      <c r="AB4" s="143">
        <f>SUM(A5,F5,K5,T5)</f>
        <v>0</v>
      </c>
      <c r="AC4" s="144"/>
      <c r="AD4" s="144"/>
      <c r="AE4" s="144"/>
      <c r="AF4" s="144"/>
      <c r="AG4" s="144"/>
      <c r="AH4" s="165" t="s">
        <v>30</v>
      </c>
    </row>
    <row r="5" spans="1:34" ht="17.100000000000001" customHeight="1">
      <c r="A5" s="153">
        <f>Z17</f>
        <v>0</v>
      </c>
      <c r="B5" s="150"/>
      <c r="C5" s="150"/>
      <c r="D5" s="150"/>
      <c r="E5" s="170" t="s">
        <v>30</v>
      </c>
      <c r="F5" s="149">
        <f>AD24</f>
        <v>0</v>
      </c>
      <c r="G5" s="150"/>
      <c r="H5" s="150"/>
      <c r="I5" s="150"/>
      <c r="J5" s="170" t="s">
        <v>30</v>
      </c>
      <c r="K5" s="149">
        <f>SUM(X28:AG30)</f>
        <v>0</v>
      </c>
      <c r="L5" s="150"/>
      <c r="M5" s="150"/>
      <c r="N5" s="150"/>
      <c r="O5" s="150"/>
      <c r="P5" s="150"/>
      <c r="Q5" s="150"/>
      <c r="R5" s="150"/>
      <c r="S5" s="170" t="s">
        <v>30</v>
      </c>
      <c r="T5" s="149">
        <f>MIN(AD40+AA82,200000)</f>
        <v>0</v>
      </c>
      <c r="U5" s="150"/>
      <c r="V5" s="150"/>
      <c r="W5" s="150"/>
      <c r="X5" s="150"/>
      <c r="Y5" s="150"/>
      <c r="Z5" s="150"/>
      <c r="AA5" s="168" t="s">
        <v>30</v>
      </c>
      <c r="AB5" s="145"/>
      <c r="AC5" s="146"/>
      <c r="AD5" s="146"/>
      <c r="AE5" s="146"/>
      <c r="AF5" s="146"/>
      <c r="AG5" s="146"/>
      <c r="AH5" s="166"/>
    </row>
    <row r="6" spans="1:34" ht="17.100000000000001" customHeight="1" thickBot="1">
      <c r="A6" s="154"/>
      <c r="B6" s="152"/>
      <c r="C6" s="152"/>
      <c r="D6" s="152"/>
      <c r="E6" s="171"/>
      <c r="F6" s="151"/>
      <c r="G6" s="152"/>
      <c r="H6" s="152"/>
      <c r="I6" s="152"/>
      <c r="J6" s="171"/>
      <c r="K6" s="151"/>
      <c r="L6" s="152"/>
      <c r="M6" s="152"/>
      <c r="N6" s="152"/>
      <c r="O6" s="152"/>
      <c r="P6" s="152"/>
      <c r="Q6" s="152"/>
      <c r="R6" s="152"/>
      <c r="S6" s="171"/>
      <c r="T6" s="151"/>
      <c r="U6" s="152"/>
      <c r="V6" s="152"/>
      <c r="W6" s="152"/>
      <c r="X6" s="152"/>
      <c r="Y6" s="152"/>
      <c r="Z6" s="152"/>
      <c r="AA6" s="169"/>
      <c r="AB6" s="147"/>
      <c r="AC6" s="148"/>
      <c r="AD6" s="148"/>
      <c r="AE6" s="148"/>
      <c r="AF6" s="148"/>
      <c r="AG6" s="148"/>
      <c r="AH6" s="167"/>
    </row>
    <row r="7" spans="1:34" ht="8.4499999999999993" customHeight="1"/>
    <row r="8" spans="1:34" ht="17.100000000000001" customHeight="1">
      <c r="A8" s="16" t="s">
        <v>56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34" ht="17.100000000000001" customHeight="1">
      <c r="A9" s="6" t="s">
        <v>65</v>
      </c>
    </row>
    <row r="10" spans="1:34" ht="17.100000000000001" customHeight="1">
      <c r="A10" s="130" t="s">
        <v>98</v>
      </c>
      <c r="B10" s="72" t="s">
        <v>0</v>
      </c>
      <c r="C10" s="72"/>
      <c r="D10" s="72"/>
      <c r="E10" s="72"/>
      <c r="F10" s="72"/>
      <c r="G10" s="72" t="s">
        <v>26</v>
      </c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 t="s">
        <v>91</v>
      </c>
      <c r="S10" s="72"/>
      <c r="T10" s="72"/>
      <c r="U10" s="72"/>
      <c r="V10" s="72"/>
      <c r="W10" s="72"/>
      <c r="X10" s="72" t="s">
        <v>92</v>
      </c>
      <c r="Y10" s="72"/>
      <c r="Z10" s="72"/>
      <c r="AA10" s="72"/>
      <c r="AB10" s="72"/>
      <c r="AC10" s="72" t="s">
        <v>140</v>
      </c>
      <c r="AD10" s="72"/>
      <c r="AE10" s="72"/>
      <c r="AF10" s="72"/>
      <c r="AG10" s="72"/>
      <c r="AH10" s="72"/>
    </row>
    <row r="11" spans="1:34" ht="17.100000000000001" customHeight="1">
      <c r="A11" s="130"/>
      <c r="B11" s="129"/>
      <c r="C11" s="129"/>
      <c r="D11" s="129"/>
      <c r="E11" s="129"/>
      <c r="F11" s="129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0"/>
      <c r="S11" s="90"/>
      <c r="T11" s="90"/>
      <c r="U11" s="90"/>
      <c r="V11" s="107"/>
      <c r="W11" s="54" t="s">
        <v>93</v>
      </c>
      <c r="X11" s="90"/>
      <c r="Y11" s="90"/>
      <c r="Z11" s="90"/>
      <c r="AA11" s="107"/>
      <c r="AB11" s="54" t="s">
        <v>27</v>
      </c>
      <c r="AC11" s="80">
        <f>R11*X11</f>
        <v>0</v>
      </c>
      <c r="AD11" s="80"/>
      <c r="AE11" s="80"/>
      <c r="AF11" s="80"/>
      <c r="AG11" s="81"/>
      <c r="AH11" s="54" t="s">
        <v>93</v>
      </c>
    </row>
    <row r="12" spans="1:34" ht="17.100000000000001" customHeight="1">
      <c r="A12" s="130"/>
      <c r="B12" s="129"/>
      <c r="C12" s="129"/>
      <c r="D12" s="129"/>
      <c r="E12" s="129"/>
      <c r="F12" s="129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0"/>
      <c r="S12" s="90"/>
      <c r="T12" s="90"/>
      <c r="U12" s="90"/>
      <c r="V12" s="107"/>
      <c r="W12" s="54" t="s">
        <v>93</v>
      </c>
      <c r="X12" s="90"/>
      <c r="Y12" s="90"/>
      <c r="Z12" s="90"/>
      <c r="AA12" s="107"/>
      <c r="AB12" s="54" t="s">
        <v>27</v>
      </c>
      <c r="AC12" s="80">
        <f>R12*X12</f>
        <v>0</v>
      </c>
      <c r="AD12" s="80"/>
      <c r="AE12" s="80"/>
      <c r="AF12" s="80"/>
      <c r="AG12" s="81"/>
      <c r="AH12" s="54" t="s">
        <v>93</v>
      </c>
    </row>
    <row r="13" spans="1:34" ht="17.100000000000001" customHeight="1">
      <c r="A13" s="130"/>
      <c r="B13" s="129"/>
      <c r="C13" s="129"/>
      <c r="D13" s="129"/>
      <c r="E13" s="129"/>
      <c r="F13" s="129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0"/>
      <c r="S13" s="90"/>
      <c r="T13" s="90"/>
      <c r="U13" s="90"/>
      <c r="V13" s="107"/>
      <c r="W13" s="54" t="s">
        <v>93</v>
      </c>
      <c r="X13" s="90"/>
      <c r="Y13" s="90"/>
      <c r="Z13" s="90"/>
      <c r="AA13" s="107"/>
      <c r="AB13" s="54" t="s">
        <v>27</v>
      </c>
      <c r="AC13" s="80">
        <f>R13*X13</f>
        <v>0</v>
      </c>
      <c r="AD13" s="80"/>
      <c r="AE13" s="80"/>
      <c r="AF13" s="80"/>
      <c r="AG13" s="81"/>
      <c r="AH13" s="54" t="s">
        <v>93</v>
      </c>
    </row>
    <row r="14" spans="1:34" ht="17.100000000000001" customHeight="1">
      <c r="A14" s="130"/>
      <c r="B14" s="63" t="s">
        <v>135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94">
        <f>ROUNDDOWN(SUM(AC11:AG13)*0.001,2)</f>
        <v>0</v>
      </c>
      <c r="AA14" s="94"/>
      <c r="AB14" s="94"/>
      <c r="AC14" s="94"/>
      <c r="AD14" s="94"/>
      <c r="AE14" s="94"/>
      <c r="AF14" s="131"/>
      <c r="AG14" s="71" t="s">
        <v>94</v>
      </c>
      <c r="AH14" s="72"/>
    </row>
    <row r="15" spans="1:34" ht="17.100000000000001" customHeight="1">
      <c r="A15" s="72" t="s">
        <v>89</v>
      </c>
      <c r="B15" s="72"/>
      <c r="C15" s="72"/>
      <c r="D15" s="72"/>
      <c r="E15" s="72"/>
      <c r="F15" s="72"/>
      <c r="G15" s="72"/>
      <c r="H15" s="72"/>
      <c r="I15" s="72" t="s">
        <v>28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 t="s">
        <v>96</v>
      </c>
      <c r="AA15" s="72"/>
      <c r="AB15" s="72"/>
      <c r="AC15" s="72"/>
      <c r="AD15" s="72"/>
      <c r="AE15" s="72"/>
      <c r="AF15" s="72"/>
      <c r="AG15" s="72"/>
      <c r="AH15" s="72"/>
    </row>
    <row r="16" spans="1:34" ht="25.5" customHeight="1">
      <c r="A16" s="111"/>
      <c r="B16" s="111"/>
      <c r="C16" s="111"/>
      <c r="D16" s="111"/>
      <c r="E16" s="111"/>
      <c r="F16" s="111"/>
      <c r="G16" s="111"/>
      <c r="H16" s="111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27"/>
      <c r="AA16" s="127"/>
      <c r="AB16" s="127"/>
      <c r="AC16" s="127"/>
      <c r="AD16" s="127"/>
      <c r="AE16" s="127"/>
      <c r="AF16" s="128"/>
      <c r="AG16" s="87" t="s">
        <v>95</v>
      </c>
      <c r="AH16" s="111"/>
    </row>
    <row r="17" spans="1:34" ht="25.5" customHeight="1">
      <c r="A17" s="125" t="s">
        <v>90</v>
      </c>
      <c r="B17" s="120"/>
      <c r="C17" s="120"/>
      <c r="D17" s="120"/>
      <c r="E17" s="120"/>
      <c r="F17" s="120"/>
      <c r="G17" s="120"/>
      <c r="H17" s="120"/>
      <c r="I17" s="116">
        <f>MIN(Z14,Z16)</f>
        <v>0</v>
      </c>
      <c r="J17" s="117"/>
      <c r="K17" s="117"/>
      <c r="L17" s="117"/>
      <c r="M17" s="117"/>
      <c r="N17" s="117"/>
      <c r="O17" s="117"/>
      <c r="P17" s="117"/>
      <c r="Q17" s="117"/>
      <c r="R17" s="118"/>
      <c r="S17" s="45" t="s">
        <v>35</v>
      </c>
      <c r="T17" s="120" t="s">
        <v>54</v>
      </c>
      <c r="U17" s="120"/>
      <c r="V17" s="120"/>
      <c r="W17" s="120"/>
      <c r="X17" s="120"/>
      <c r="Y17" s="120"/>
      <c r="Z17" s="121">
        <f>ROUNDDOWN(MIN(I17*50000,200000),-3)</f>
        <v>0</v>
      </c>
      <c r="AA17" s="121"/>
      <c r="AB17" s="121"/>
      <c r="AC17" s="121"/>
      <c r="AD17" s="121"/>
      <c r="AE17" s="121"/>
      <c r="AF17" s="121"/>
      <c r="AG17" s="122"/>
      <c r="AH17" s="46" t="s">
        <v>30</v>
      </c>
    </row>
    <row r="18" spans="1:34" ht="17.100000000000001" customHeight="1">
      <c r="A18" s="126"/>
      <c r="B18" s="119"/>
      <c r="C18" s="119"/>
      <c r="D18" s="119"/>
      <c r="E18" s="119"/>
      <c r="F18" s="119"/>
      <c r="G18" s="119"/>
      <c r="H18" s="119"/>
      <c r="I18" s="119" t="s">
        <v>97</v>
      </c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23" t="s">
        <v>136</v>
      </c>
      <c r="AA18" s="123"/>
      <c r="AB18" s="123"/>
      <c r="AC18" s="123"/>
      <c r="AD18" s="123"/>
      <c r="AE18" s="123"/>
      <c r="AF18" s="123"/>
      <c r="AG18" s="123"/>
      <c r="AH18" s="124"/>
    </row>
    <row r="19" spans="1:34" ht="17.100000000000001" customHeight="1">
      <c r="A19" s="6" t="s">
        <v>64</v>
      </c>
    </row>
    <row r="20" spans="1:34" ht="17.100000000000001" customHeight="1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 t="s">
        <v>0</v>
      </c>
      <c r="M20" s="72"/>
      <c r="N20" s="72"/>
      <c r="O20" s="72"/>
      <c r="P20" s="72" t="s">
        <v>28</v>
      </c>
      <c r="Q20" s="72"/>
      <c r="R20" s="72"/>
      <c r="S20" s="72"/>
      <c r="T20" s="72"/>
      <c r="U20" s="72" t="s">
        <v>55</v>
      </c>
      <c r="V20" s="72"/>
      <c r="W20" s="72"/>
      <c r="X20" s="72" t="s">
        <v>74</v>
      </c>
      <c r="Y20" s="72"/>
      <c r="Z20" s="72"/>
      <c r="AA20" s="72"/>
      <c r="AB20" s="72"/>
      <c r="AC20" s="72"/>
      <c r="AD20" s="72" t="s">
        <v>31</v>
      </c>
      <c r="AE20" s="72"/>
      <c r="AF20" s="72"/>
      <c r="AG20" s="72"/>
      <c r="AH20" s="72"/>
    </row>
    <row r="21" spans="1:34" ht="17.100000000000001" customHeight="1">
      <c r="A21" s="63" t="s">
        <v>86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93"/>
      <c r="M21" s="93"/>
      <c r="N21" s="93"/>
      <c r="O21" s="93"/>
      <c r="P21" s="93"/>
      <c r="Q21" s="93"/>
      <c r="R21" s="93"/>
      <c r="S21" s="93"/>
      <c r="T21" s="93"/>
      <c r="U21" s="90"/>
      <c r="V21" s="107"/>
      <c r="W21" s="54" t="s">
        <v>34</v>
      </c>
      <c r="X21" s="72" t="s">
        <v>79</v>
      </c>
      <c r="Y21" s="72"/>
      <c r="Z21" s="72"/>
      <c r="AA21" s="72"/>
      <c r="AB21" s="72"/>
      <c r="AC21" s="72"/>
      <c r="AD21" s="66">
        <f>U21*40000</f>
        <v>0</v>
      </c>
      <c r="AE21" s="66"/>
      <c r="AF21" s="66"/>
      <c r="AG21" s="67"/>
      <c r="AH21" s="54" t="s">
        <v>30</v>
      </c>
    </row>
    <row r="22" spans="1:34" ht="17.100000000000001" customHeight="1">
      <c r="A22" s="63" t="s">
        <v>87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93"/>
      <c r="M22" s="93"/>
      <c r="N22" s="93"/>
      <c r="O22" s="93"/>
      <c r="P22" s="93"/>
      <c r="Q22" s="93"/>
      <c r="R22" s="93"/>
      <c r="S22" s="93"/>
      <c r="T22" s="93"/>
      <c r="U22" s="90"/>
      <c r="V22" s="107"/>
      <c r="W22" s="54" t="s">
        <v>34</v>
      </c>
      <c r="X22" s="72" t="s">
        <v>82</v>
      </c>
      <c r="Y22" s="72"/>
      <c r="Z22" s="72"/>
      <c r="AA22" s="72"/>
      <c r="AB22" s="72"/>
      <c r="AC22" s="72"/>
      <c r="AD22" s="66">
        <f>U22*80000</f>
        <v>0</v>
      </c>
      <c r="AE22" s="66"/>
      <c r="AF22" s="66"/>
      <c r="AG22" s="67"/>
      <c r="AH22" s="54" t="s">
        <v>30</v>
      </c>
    </row>
    <row r="23" spans="1:34" ht="17.100000000000001" customHeight="1">
      <c r="A23" s="73" t="s">
        <v>18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10"/>
      <c r="W23" s="55" t="s">
        <v>34</v>
      </c>
      <c r="X23" s="111" t="s">
        <v>81</v>
      </c>
      <c r="Y23" s="111"/>
      <c r="Z23" s="111"/>
      <c r="AA23" s="111"/>
      <c r="AB23" s="111"/>
      <c r="AC23" s="111"/>
      <c r="AD23" s="112">
        <f>U23*200000</f>
        <v>0</v>
      </c>
      <c r="AE23" s="112"/>
      <c r="AF23" s="112"/>
      <c r="AG23" s="113"/>
      <c r="AH23" s="55" t="s">
        <v>30</v>
      </c>
    </row>
    <row r="24" spans="1:34" ht="25.5" customHeight="1">
      <c r="A24" s="78" t="s">
        <v>88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114">
        <f>MIN(AD21+AD22+AD23,200000)</f>
        <v>0</v>
      </c>
      <c r="AE24" s="114"/>
      <c r="AF24" s="114"/>
      <c r="AG24" s="115"/>
      <c r="AH24" s="23" t="s">
        <v>30</v>
      </c>
    </row>
    <row r="25" spans="1:34" ht="8.4499999999999993" customHeight="1"/>
    <row r="26" spans="1:34" ht="17.100000000000001" customHeight="1">
      <c r="A26" s="16" t="s">
        <v>58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34" ht="17.100000000000001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 t="s">
        <v>0</v>
      </c>
      <c r="L27" s="72"/>
      <c r="M27" s="72"/>
      <c r="N27" s="72"/>
      <c r="O27" s="72" t="s">
        <v>28</v>
      </c>
      <c r="P27" s="72"/>
      <c r="Q27" s="72"/>
      <c r="R27" s="72"/>
      <c r="S27" s="72"/>
      <c r="T27" s="72"/>
      <c r="U27" s="72"/>
      <c r="V27" s="72"/>
      <c r="W27" s="72"/>
      <c r="X27" s="72" t="s">
        <v>85</v>
      </c>
      <c r="Y27" s="72"/>
      <c r="Z27" s="72"/>
      <c r="AA27" s="72"/>
      <c r="AB27" s="72"/>
      <c r="AC27" s="72"/>
      <c r="AD27" s="72"/>
      <c r="AE27" s="72"/>
      <c r="AF27" s="72"/>
      <c r="AG27" s="72"/>
      <c r="AH27" s="72"/>
    </row>
    <row r="28" spans="1:34" ht="25.5" customHeight="1">
      <c r="A28" s="63" t="s">
        <v>83</v>
      </c>
      <c r="B28" s="63"/>
      <c r="C28" s="63"/>
      <c r="D28" s="63"/>
      <c r="E28" s="63"/>
      <c r="F28" s="63"/>
      <c r="G28" s="63"/>
      <c r="H28" s="63"/>
      <c r="I28" s="63"/>
      <c r="J28" s="6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66" t="str">
        <f>IF(O28&lt;&gt;"", 200000, "")</f>
        <v/>
      </c>
      <c r="Y28" s="66"/>
      <c r="Z28" s="66"/>
      <c r="AA28" s="66"/>
      <c r="AB28" s="66"/>
      <c r="AC28" s="66"/>
      <c r="AD28" s="66"/>
      <c r="AE28" s="66"/>
      <c r="AF28" s="66"/>
      <c r="AG28" s="67"/>
      <c r="AH28" s="54" t="s">
        <v>30</v>
      </c>
    </row>
    <row r="29" spans="1:34" ht="25.5" customHeight="1">
      <c r="A29" s="63" t="s">
        <v>52</v>
      </c>
      <c r="B29" s="63"/>
      <c r="C29" s="63"/>
      <c r="D29" s="63"/>
      <c r="E29" s="63"/>
      <c r="F29" s="63"/>
      <c r="G29" s="63"/>
      <c r="H29" s="63"/>
      <c r="I29" s="63"/>
      <c r="J29" s="6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66" t="str">
        <f t="shared" ref="X29:X30" si="0">IF(O29&lt;&gt;"", 200000, "")</f>
        <v/>
      </c>
      <c r="Y29" s="66"/>
      <c r="Z29" s="66"/>
      <c r="AA29" s="66"/>
      <c r="AB29" s="66"/>
      <c r="AC29" s="66"/>
      <c r="AD29" s="66"/>
      <c r="AE29" s="66"/>
      <c r="AF29" s="66"/>
      <c r="AG29" s="67"/>
      <c r="AH29" s="54" t="s">
        <v>30</v>
      </c>
    </row>
    <row r="30" spans="1:34" ht="25.5" customHeight="1">
      <c r="A30" s="63" t="s">
        <v>84</v>
      </c>
      <c r="B30" s="63"/>
      <c r="C30" s="63"/>
      <c r="D30" s="63"/>
      <c r="E30" s="63"/>
      <c r="F30" s="63"/>
      <c r="G30" s="63"/>
      <c r="H30" s="63"/>
      <c r="I30" s="63"/>
      <c r="J30" s="6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66" t="str">
        <f t="shared" si="0"/>
        <v/>
      </c>
      <c r="Y30" s="66"/>
      <c r="Z30" s="66"/>
      <c r="AA30" s="66"/>
      <c r="AB30" s="66"/>
      <c r="AC30" s="66"/>
      <c r="AD30" s="66"/>
      <c r="AE30" s="66"/>
      <c r="AF30" s="66"/>
      <c r="AG30" s="67"/>
      <c r="AH30" s="54" t="s">
        <v>30</v>
      </c>
    </row>
    <row r="31" spans="1:34" ht="8.4499999999999993" customHeight="1"/>
    <row r="32" spans="1:34" ht="17.100000000000001" customHeight="1">
      <c r="A32" s="16" t="s">
        <v>59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 spans="1:35" ht="17.100000000000001" customHeight="1">
      <c r="A33" s="6" t="s">
        <v>63</v>
      </c>
    </row>
    <row r="34" spans="1:35" ht="17.100000000000001" customHeight="1">
      <c r="A34" s="72"/>
      <c r="B34" s="72"/>
      <c r="C34" s="72"/>
      <c r="D34" s="72"/>
      <c r="E34" s="72"/>
      <c r="F34" s="72"/>
      <c r="G34" s="72"/>
      <c r="H34" s="95" t="s">
        <v>0</v>
      </c>
      <c r="I34" s="96"/>
      <c r="J34" s="96"/>
      <c r="K34" s="96"/>
      <c r="L34" s="71"/>
      <c r="M34" s="95" t="s">
        <v>28</v>
      </c>
      <c r="N34" s="96"/>
      <c r="O34" s="96"/>
      <c r="P34" s="96"/>
      <c r="Q34" s="96"/>
      <c r="R34" s="96"/>
      <c r="S34" s="96"/>
      <c r="T34" s="71"/>
      <c r="U34" s="95" t="s">
        <v>55</v>
      </c>
      <c r="V34" s="96"/>
      <c r="W34" s="71"/>
      <c r="X34" s="95" t="s">
        <v>74</v>
      </c>
      <c r="Y34" s="96"/>
      <c r="Z34" s="96"/>
      <c r="AA34" s="96"/>
      <c r="AB34" s="96"/>
      <c r="AC34" s="71"/>
      <c r="AD34" s="72" t="s">
        <v>31</v>
      </c>
      <c r="AE34" s="72"/>
      <c r="AF34" s="72"/>
      <c r="AG34" s="72"/>
      <c r="AH34" s="72"/>
    </row>
    <row r="35" spans="1:35" ht="17.100000000000001" customHeight="1">
      <c r="A35" s="63" t="s">
        <v>11</v>
      </c>
      <c r="B35" s="63"/>
      <c r="C35" s="63"/>
      <c r="D35" s="63"/>
      <c r="E35" s="63"/>
      <c r="F35" s="63"/>
      <c r="G35" s="63"/>
      <c r="H35" s="103"/>
      <c r="I35" s="104"/>
      <c r="J35" s="104"/>
      <c r="K35" s="104"/>
      <c r="L35" s="105"/>
      <c r="M35" s="103"/>
      <c r="N35" s="104"/>
      <c r="O35" s="104"/>
      <c r="P35" s="104"/>
      <c r="Q35" s="104"/>
      <c r="R35" s="104"/>
      <c r="S35" s="104"/>
      <c r="T35" s="104"/>
      <c r="U35" s="107"/>
      <c r="V35" s="173"/>
      <c r="W35" s="54" t="s">
        <v>34</v>
      </c>
      <c r="X35" s="47" t="s">
        <v>80</v>
      </c>
      <c r="Y35" s="47"/>
      <c r="Z35" s="47"/>
      <c r="AA35" s="47"/>
      <c r="AB35" s="47"/>
      <c r="AC35" s="47"/>
      <c r="AD35" s="66">
        <f>U35*50000</f>
        <v>0</v>
      </c>
      <c r="AE35" s="66"/>
      <c r="AF35" s="66"/>
      <c r="AG35" s="67"/>
      <c r="AH35" s="54" t="s">
        <v>30</v>
      </c>
    </row>
    <row r="36" spans="1:35" ht="17.100000000000001" customHeight="1">
      <c r="A36" s="63" t="s">
        <v>12</v>
      </c>
      <c r="B36" s="63"/>
      <c r="C36" s="63"/>
      <c r="D36" s="63"/>
      <c r="E36" s="63"/>
      <c r="F36" s="63"/>
      <c r="G36" s="63"/>
      <c r="H36" s="103"/>
      <c r="I36" s="104"/>
      <c r="J36" s="104"/>
      <c r="K36" s="104"/>
      <c r="L36" s="105"/>
      <c r="M36" s="103"/>
      <c r="N36" s="104"/>
      <c r="O36" s="104"/>
      <c r="P36" s="104"/>
      <c r="Q36" s="104"/>
      <c r="R36" s="104"/>
      <c r="S36" s="104"/>
      <c r="T36" s="104"/>
      <c r="U36" s="107"/>
      <c r="V36" s="173"/>
      <c r="W36" s="54" t="s">
        <v>34</v>
      </c>
      <c r="X36" s="47" t="s">
        <v>133</v>
      </c>
      <c r="Y36" s="47"/>
      <c r="Z36" s="47"/>
      <c r="AA36" s="47"/>
      <c r="AB36" s="47"/>
      <c r="AC36" s="47"/>
      <c r="AD36" s="66">
        <f>U36*20000</f>
        <v>0</v>
      </c>
      <c r="AE36" s="66"/>
      <c r="AF36" s="66"/>
      <c r="AG36" s="67"/>
      <c r="AH36" s="54" t="s">
        <v>30</v>
      </c>
    </row>
    <row r="37" spans="1:35" ht="17.100000000000001" customHeight="1">
      <c r="A37" s="63" t="s">
        <v>13</v>
      </c>
      <c r="B37" s="63"/>
      <c r="C37" s="63"/>
      <c r="D37" s="63"/>
      <c r="E37" s="63"/>
      <c r="F37" s="63"/>
      <c r="G37" s="63"/>
      <c r="H37" s="103"/>
      <c r="I37" s="104"/>
      <c r="J37" s="104"/>
      <c r="K37" s="104"/>
      <c r="L37" s="105"/>
      <c r="M37" s="103"/>
      <c r="N37" s="104"/>
      <c r="O37" s="104"/>
      <c r="P37" s="104"/>
      <c r="Q37" s="104"/>
      <c r="R37" s="104"/>
      <c r="S37" s="104"/>
      <c r="T37" s="104"/>
      <c r="U37" s="107"/>
      <c r="V37" s="173"/>
      <c r="W37" s="54" t="s">
        <v>34</v>
      </c>
      <c r="X37" s="47" t="s">
        <v>134</v>
      </c>
      <c r="Y37" s="47"/>
      <c r="Z37" s="47"/>
      <c r="AA37" s="47"/>
      <c r="AB37" s="47"/>
      <c r="AC37" s="47"/>
      <c r="AD37" s="66">
        <f>U37*25000</f>
        <v>0</v>
      </c>
      <c r="AE37" s="66"/>
      <c r="AF37" s="66"/>
      <c r="AG37" s="67"/>
      <c r="AH37" s="54" t="s">
        <v>30</v>
      </c>
    </row>
    <row r="38" spans="1:35" ht="17.100000000000001" customHeight="1">
      <c r="A38" s="63" t="s">
        <v>14</v>
      </c>
      <c r="B38" s="63"/>
      <c r="C38" s="63"/>
      <c r="D38" s="63"/>
      <c r="E38" s="63"/>
      <c r="F38" s="63"/>
      <c r="G38" s="63"/>
      <c r="H38" s="103"/>
      <c r="I38" s="104"/>
      <c r="J38" s="104"/>
      <c r="K38" s="104"/>
      <c r="L38" s="105"/>
      <c r="M38" s="103"/>
      <c r="N38" s="104"/>
      <c r="O38" s="104"/>
      <c r="P38" s="104"/>
      <c r="Q38" s="104"/>
      <c r="R38" s="104"/>
      <c r="S38" s="104"/>
      <c r="T38" s="104"/>
      <c r="U38" s="107"/>
      <c r="V38" s="173"/>
      <c r="W38" s="54" t="s">
        <v>34</v>
      </c>
      <c r="X38" s="47" t="s">
        <v>78</v>
      </c>
      <c r="Y38" s="47"/>
      <c r="Z38" s="47"/>
      <c r="AA38" s="47"/>
      <c r="AB38" s="47"/>
      <c r="AC38" s="47"/>
      <c r="AD38" s="66">
        <f>U38*100000</f>
        <v>0</v>
      </c>
      <c r="AE38" s="66"/>
      <c r="AF38" s="66"/>
      <c r="AG38" s="67"/>
      <c r="AH38" s="54" t="s">
        <v>30</v>
      </c>
    </row>
    <row r="39" spans="1:35" ht="17.100000000000001" customHeight="1">
      <c r="A39" s="73" t="s">
        <v>15</v>
      </c>
      <c r="B39" s="73"/>
      <c r="C39" s="73"/>
      <c r="D39" s="73"/>
      <c r="E39" s="73"/>
      <c r="F39" s="73"/>
      <c r="G39" s="73"/>
      <c r="H39" s="100"/>
      <c r="I39" s="101"/>
      <c r="J39" s="101"/>
      <c r="K39" s="101"/>
      <c r="L39" s="102"/>
      <c r="M39" s="100"/>
      <c r="N39" s="101"/>
      <c r="O39" s="101"/>
      <c r="P39" s="101"/>
      <c r="Q39" s="101"/>
      <c r="R39" s="101"/>
      <c r="S39" s="101"/>
      <c r="T39" s="101"/>
      <c r="U39" s="110"/>
      <c r="V39" s="172"/>
      <c r="W39" s="55" t="s">
        <v>34</v>
      </c>
      <c r="X39" s="48" t="s">
        <v>79</v>
      </c>
      <c r="Y39" s="48"/>
      <c r="Z39" s="48"/>
      <c r="AA39" s="48"/>
      <c r="AB39" s="48"/>
      <c r="AC39" s="48"/>
      <c r="AD39" s="66">
        <f>U39*40000</f>
        <v>0</v>
      </c>
      <c r="AE39" s="66"/>
      <c r="AF39" s="66"/>
      <c r="AG39" s="67"/>
      <c r="AH39" s="55" t="s">
        <v>30</v>
      </c>
    </row>
    <row r="40" spans="1:35" ht="25.5" customHeight="1">
      <c r="A40" s="78" t="s">
        <v>137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98">
        <f>SUM(AD35:AG39)</f>
        <v>0</v>
      </c>
      <c r="AE40" s="98"/>
      <c r="AF40" s="98"/>
      <c r="AG40" s="99"/>
      <c r="AH40" s="23" t="s">
        <v>30</v>
      </c>
    </row>
    <row r="41" spans="1:35" ht="8.4499999999999993" customHeight="1"/>
    <row r="42" spans="1:35" ht="17.100000000000001" customHeight="1">
      <c r="AE42" s="95" t="s">
        <v>61</v>
      </c>
      <c r="AF42" s="96"/>
      <c r="AG42" s="96"/>
      <c r="AH42" s="71"/>
    </row>
    <row r="43" spans="1:35" ht="17.100000000000001" customHeight="1">
      <c r="A43" s="16" t="s">
        <v>59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5" ht="17.100000000000001" customHeight="1">
      <c r="A44" s="6" t="s">
        <v>62</v>
      </c>
    </row>
    <row r="45" spans="1:35" ht="17.100000000000001" customHeight="1">
      <c r="A45" s="83" t="s">
        <v>25</v>
      </c>
      <c r="B45" s="83" t="s">
        <v>66</v>
      </c>
      <c r="C45" s="83"/>
      <c r="D45" s="83"/>
      <c r="E45" s="97" t="s">
        <v>67</v>
      </c>
      <c r="F45" s="97"/>
      <c r="G45" s="97"/>
      <c r="H45" s="83" t="s">
        <v>0</v>
      </c>
      <c r="I45" s="83"/>
      <c r="J45" s="83"/>
      <c r="K45" s="83" t="s">
        <v>68</v>
      </c>
      <c r="L45" s="83"/>
      <c r="M45" s="83"/>
      <c r="N45" s="83"/>
      <c r="O45" s="83"/>
      <c r="P45" s="83"/>
      <c r="Q45" s="83"/>
      <c r="R45" s="83"/>
      <c r="S45" s="83"/>
      <c r="T45" s="83" t="s">
        <v>141</v>
      </c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 t="s">
        <v>69</v>
      </c>
      <c r="AG45" s="83"/>
      <c r="AH45" s="83"/>
    </row>
    <row r="46" spans="1:35" ht="17.100000000000001" customHeight="1">
      <c r="A46" s="83"/>
      <c r="B46" s="83"/>
      <c r="C46" s="83"/>
      <c r="D46" s="83"/>
      <c r="E46" s="106" t="s">
        <v>110</v>
      </c>
      <c r="F46" s="106"/>
      <c r="G46" s="106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 t="s">
        <v>70</v>
      </c>
      <c r="U46" s="83"/>
      <c r="V46" s="83"/>
      <c r="W46" s="83" t="s">
        <v>71</v>
      </c>
      <c r="X46" s="83"/>
      <c r="Y46" s="83"/>
      <c r="Z46" s="83" t="s">
        <v>72</v>
      </c>
      <c r="AA46" s="83"/>
      <c r="AB46" s="83"/>
      <c r="AC46" s="83" t="s">
        <v>73</v>
      </c>
      <c r="AD46" s="83"/>
      <c r="AE46" s="83"/>
      <c r="AF46" s="83" t="s">
        <v>53</v>
      </c>
      <c r="AG46" s="83"/>
      <c r="AH46" s="83"/>
      <c r="AI46" s="14" t="s">
        <v>37</v>
      </c>
    </row>
    <row r="47" spans="1:35" ht="17.100000000000001" customHeight="1">
      <c r="A47" s="51">
        <v>1</v>
      </c>
      <c r="B47" s="92"/>
      <c r="C47" s="92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0"/>
      <c r="U47" s="90"/>
      <c r="V47" s="90"/>
      <c r="W47" s="90"/>
      <c r="X47" s="90"/>
      <c r="Y47" s="90"/>
      <c r="Z47" s="94">
        <f>ROUNDDOWN(T47*W47*0.000001,2)</f>
        <v>0</v>
      </c>
      <c r="AA47" s="94"/>
      <c r="AB47" s="94"/>
      <c r="AC47" s="91" t="str">
        <f>IF(IFERROR(MATCH(B47,リスト!$C$4:$C$6,0),0)&lt;&gt;0,IF(IFERROR(MATCH(B47,リスト!$C$6,0),0)&lt;&gt;0,VLOOKUP(Z47,リスト!$H$4:$I$7,2,TRUE),VLOOKUP(Z47,リスト!$E$4:$F$7,2,TRUE)),"-")</f>
        <v>-</v>
      </c>
      <c r="AD47" s="91"/>
      <c r="AE47" s="91"/>
      <c r="AF47" s="90"/>
      <c r="AG47" s="90"/>
      <c r="AH47" s="90"/>
      <c r="AI47" s="15" t="str">
        <f>IF(OR($B47="内窓",$B47="外窓",$B47="窓ガラス",$B47="玄関ドア",$B47="勝手口ドア"),"開","-")</f>
        <v>-</v>
      </c>
    </row>
    <row r="48" spans="1:35" ht="17.100000000000001" customHeight="1">
      <c r="A48" s="51">
        <v>2</v>
      </c>
      <c r="B48" s="92"/>
      <c r="C48" s="92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0"/>
      <c r="U48" s="90"/>
      <c r="V48" s="90"/>
      <c r="W48" s="90"/>
      <c r="X48" s="90"/>
      <c r="Y48" s="90"/>
      <c r="Z48" s="94">
        <f t="shared" ref="Z48:Z66" si="1">ROUNDDOWN(T48*W48*0.000001,2)</f>
        <v>0</v>
      </c>
      <c r="AA48" s="94"/>
      <c r="AB48" s="94"/>
      <c r="AC48" s="91" t="str">
        <f>IF(IFERROR(MATCH(B48,リスト!$C$4:$C$6,0),0)&lt;&gt;0,IF(IFERROR(MATCH(B48,リスト!$C$6,0),0)&lt;&gt;0,VLOOKUP(Z48,リスト!$H$4:$I$7,2,TRUE),VLOOKUP(Z48,リスト!$E$4:$F$7,2,TRUE)),"-")</f>
        <v>-</v>
      </c>
      <c r="AD48" s="91"/>
      <c r="AE48" s="91"/>
      <c r="AF48" s="90"/>
      <c r="AG48" s="90"/>
      <c r="AH48" s="90"/>
      <c r="AI48" s="15" t="str">
        <f t="shared" ref="AI48:AI66" si="2">IF(OR($B48="内窓",$B48="外窓",$B48="窓ガラス",$B48="玄関ドア",$B48="勝手口ドア"),"開","-")</f>
        <v>-</v>
      </c>
    </row>
    <row r="49" spans="1:35" ht="17.100000000000001" customHeight="1">
      <c r="A49" s="51">
        <v>3</v>
      </c>
      <c r="B49" s="92"/>
      <c r="C49" s="92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0"/>
      <c r="U49" s="90"/>
      <c r="V49" s="90"/>
      <c r="W49" s="90"/>
      <c r="X49" s="90"/>
      <c r="Y49" s="90"/>
      <c r="Z49" s="94">
        <f t="shared" si="1"/>
        <v>0</v>
      </c>
      <c r="AA49" s="94"/>
      <c r="AB49" s="94"/>
      <c r="AC49" s="91" t="str">
        <f>IF(IFERROR(MATCH(B49,リスト!$C$4:$C$6,0),0)&lt;&gt;0,IF(IFERROR(MATCH(B49,リスト!$C$6,0),0)&lt;&gt;0,VLOOKUP(Z49,リスト!$H$4:$I$7,2,TRUE),VLOOKUP(Z49,リスト!$E$4:$F$7,2,TRUE)),"-")</f>
        <v>-</v>
      </c>
      <c r="AD49" s="91"/>
      <c r="AE49" s="91"/>
      <c r="AF49" s="90"/>
      <c r="AG49" s="90"/>
      <c r="AH49" s="90"/>
      <c r="AI49" s="15" t="str">
        <f t="shared" si="2"/>
        <v>-</v>
      </c>
    </row>
    <row r="50" spans="1:35" ht="17.100000000000001" customHeight="1">
      <c r="A50" s="51">
        <v>4</v>
      </c>
      <c r="B50" s="92"/>
      <c r="C50" s="92"/>
      <c r="D50" s="92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0"/>
      <c r="U50" s="90"/>
      <c r="V50" s="90"/>
      <c r="W50" s="90"/>
      <c r="X50" s="90"/>
      <c r="Y50" s="90"/>
      <c r="Z50" s="94">
        <f t="shared" si="1"/>
        <v>0</v>
      </c>
      <c r="AA50" s="94"/>
      <c r="AB50" s="94"/>
      <c r="AC50" s="91" t="str">
        <f>IF(IFERROR(MATCH(B50,リスト!$C$4:$C$6,0),0)&lt;&gt;0,IF(IFERROR(MATCH(B50,リスト!$C$6,0),0)&lt;&gt;0,VLOOKUP(Z50,リスト!$H$4:$I$7,2,TRUE),VLOOKUP(Z50,リスト!$E$4:$F$7,2,TRUE)),"-")</f>
        <v>-</v>
      </c>
      <c r="AD50" s="91"/>
      <c r="AE50" s="91"/>
      <c r="AF50" s="90"/>
      <c r="AG50" s="90"/>
      <c r="AH50" s="90"/>
      <c r="AI50" s="15" t="str">
        <f t="shared" si="2"/>
        <v>-</v>
      </c>
    </row>
    <row r="51" spans="1:35" ht="17.100000000000001" customHeight="1">
      <c r="A51" s="51">
        <v>5</v>
      </c>
      <c r="B51" s="92"/>
      <c r="C51" s="92"/>
      <c r="D51" s="92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0"/>
      <c r="U51" s="90"/>
      <c r="V51" s="90"/>
      <c r="W51" s="90"/>
      <c r="X51" s="90"/>
      <c r="Y51" s="90"/>
      <c r="Z51" s="94">
        <f t="shared" si="1"/>
        <v>0</v>
      </c>
      <c r="AA51" s="94"/>
      <c r="AB51" s="94"/>
      <c r="AC51" s="91" t="str">
        <f>IF(IFERROR(MATCH(B51,リスト!$C$4:$C$6,0),0)&lt;&gt;0,IF(IFERROR(MATCH(B51,リスト!$C$6,0),0)&lt;&gt;0,VLOOKUP(Z51,リスト!$H$4:$I$7,2,TRUE),VLOOKUP(Z51,リスト!$E$4:$F$7,2,TRUE)),"-")</f>
        <v>-</v>
      </c>
      <c r="AD51" s="91"/>
      <c r="AE51" s="91"/>
      <c r="AF51" s="90"/>
      <c r="AG51" s="90"/>
      <c r="AH51" s="90"/>
      <c r="AI51" s="15" t="str">
        <f t="shared" si="2"/>
        <v>-</v>
      </c>
    </row>
    <row r="52" spans="1:35" ht="17.100000000000001" customHeight="1">
      <c r="A52" s="51">
        <v>6</v>
      </c>
      <c r="B52" s="92"/>
      <c r="C52" s="92"/>
      <c r="D52" s="92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0"/>
      <c r="U52" s="90"/>
      <c r="V52" s="90"/>
      <c r="W52" s="90"/>
      <c r="X52" s="90"/>
      <c r="Y52" s="90"/>
      <c r="Z52" s="94">
        <f t="shared" si="1"/>
        <v>0</v>
      </c>
      <c r="AA52" s="94"/>
      <c r="AB52" s="94"/>
      <c r="AC52" s="91" t="str">
        <f>IF(IFERROR(MATCH(B52,リスト!$C$4:$C$6,0),0)&lt;&gt;0,IF(IFERROR(MATCH(B52,リスト!$C$6,0),0)&lt;&gt;0,VLOOKUP(Z52,リスト!$H$4:$I$7,2,TRUE),VLOOKUP(Z52,リスト!$E$4:$F$7,2,TRUE)),"-")</f>
        <v>-</v>
      </c>
      <c r="AD52" s="91"/>
      <c r="AE52" s="91"/>
      <c r="AF52" s="90"/>
      <c r="AG52" s="90"/>
      <c r="AH52" s="90"/>
      <c r="AI52" s="15" t="str">
        <f t="shared" si="2"/>
        <v>-</v>
      </c>
    </row>
    <row r="53" spans="1:35" ht="17.100000000000001" customHeight="1">
      <c r="A53" s="51">
        <v>7</v>
      </c>
      <c r="B53" s="92"/>
      <c r="C53" s="92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0"/>
      <c r="U53" s="90"/>
      <c r="V53" s="90"/>
      <c r="W53" s="90"/>
      <c r="X53" s="90"/>
      <c r="Y53" s="90"/>
      <c r="Z53" s="94">
        <f t="shared" si="1"/>
        <v>0</v>
      </c>
      <c r="AA53" s="94"/>
      <c r="AB53" s="94"/>
      <c r="AC53" s="91" t="str">
        <f>IF(IFERROR(MATCH(B53,リスト!$C$4:$C$6,0),0)&lt;&gt;0,IF(IFERROR(MATCH(B53,リスト!$C$6,0),0)&lt;&gt;0,VLOOKUP(Z53,リスト!$H$4:$I$7,2,TRUE),VLOOKUP(Z53,リスト!$E$4:$F$7,2,TRUE)),"-")</f>
        <v>-</v>
      </c>
      <c r="AD53" s="91"/>
      <c r="AE53" s="91"/>
      <c r="AF53" s="90"/>
      <c r="AG53" s="90"/>
      <c r="AH53" s="90"/>
      <c r="AI53" s="15" t="str">
        <f t="shared" si="2"/>
        <v>-</v>
      </c>
    </row>
    <row r="54" spans="1:35" ht="17.100000000000001" customHeight="1">
      <c r="A54" s="51">
        <v>8</v>
      </c>
      <c r="B54" s="92"/>
      <c r="C54" s="92"/>
      <c r="D54" s="92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0"/>
      <c r="U54" s="90"/>
      <c r="V54" s="90"/>
      <c r="W54" s="90"/>
      <c r="X54" s="90"/>
      <c r="Y54" s="90"/>
      <c r="Z54" s="94">
        <f t="shared" si="1"/>
        <v>0</v>
      </c>
      <c r="AA54" s="94"/>
      <c r="AB54" s="94"/>
      <c r="AC54" s="91" t="str">
        <f>IF(IFERROR(MATCH(B54,リスト!$C$4:$C$6,0),0)&lt;&gt;0,IF(IFERROR(MATCH(B54,リスト!$C$6,0),0)&lt;&gt;0,VLOOKUP(Z54,リスト!$H$4:$I$7,2,TRUE),VLOOKUP(Z54,リスト!$E$4:$F$7,2,TRUE)),"-")</f>
        <v>-</v>
      </c>
      <c r="AD54" s="91"/>
      <c r="AE54" s="91"/>
      <c r="AF54" s="90"/>
      <c r="AG54" s="90"/>
      <c r="AH54" s="90"/>
      <c r="AI54" s="15" t="str">
        <f t="shared" si="2"/>
        <v>-</v>
      </c>
    </row>
    <row r="55" spans="1:35" ht="17.100000000000001" customHeight="1">
      <c r="A55" s="51">
        <v>9</v>
      </c>
      <c r="B55" s="92"/>
      <c r="C55" s="92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0"/>
      <c r="U55" s="90"/>
      <c r="V55" s="90"/>
      <c r="W55" s="90"/>
      <c r="X55" s="90"/>
      <c r="Y55" s="90"/>
      <c r="Z55" s="94">
        <f t="shared" si="1"/>
        <v>0</v>
      </c>
      <c r="AA55" s="94"/>
      <c r="AB55" s="94"/>
      <c r="AC55" s="91" t="str">
        <f>IF(IFERROR(MATCH(B55,リスト!$C$4:$C$6,0),0)&lt;&gt;0,IF(IFERROR(MATCH(B55,リスト!$C$6,0),0)&lt;&gt;0,VLOOKUP(Z55,リスト!$H$4:$I$7,2,TRUE),VLOOKUP(Z55,リスト!$E$4:$F$7,2,TRUE)),"-")</f>
        <v>-</v>
      </c>
      <c r="AD55" s="91"/>
      <c r="AE55" s="91"/>
      <c r="AF55" s="90"/>
      <c r="AG55" s="90"/>
      <c r="AH55" s="90"/>
      <c r="AI55" s="15" t="str">
        <f t="shared" si="2"/>
        <v>-</v>
      </c>
    </row>
    <row r="56" spans="1:35" ht="17.100000000000001" customHeight="1">
      <c r="A56" s="51">
        <v>10</v>
      </c>
      <c r="B56" s="92"/>
      <c r="C56" s="92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0"/>
      <c r="U56" s="90"/>
      <c r="V56" s="90"/>
      <c r="W56" s="90"/>
      <c r="X56" s="90"/>
      <c r="Y56" s="90"/>
      <c r="Z56" s="94">
        <f t="shared" si="1"/>
        <v>0</v>
      </c>
      <c r="AA56" s="94"/>
      <c r="AB56" s="94"/>
      <c r="AC56" s="91" t="str">
        <f>IF(IFERROR(MATCH(B56,リスト!$C$4:$C$6,0),0)&lt;&gt;0,IF(IFERROR(MATCH(B56,リスト!$C$6,0),0)&lt;&gt;0,VLOOKUP(Z56,リスト!$H$4:$I$7,2,TRUE),VLOOKUP(Z56,リスト!$E$4:$F$7,2,TRUE)),"-")</f>
        <v>-</v>
      </c>
      <c r="AD56" s="91"/>
      <c r="AE56" s="91"/>
      <c r="AF56" s="90"/>
      <c r="AG56" s="90"/>
      <c r="AH56" s="90"/>
      <c r="AI56" s="15" t="str">
        <f t="shared" si="2"/>
        <v>-</v>
      </c>
    </row>
    <row r="57" spans="1:35" ht="17.100000000000001" customHeight="1">
      <c r="A57" s="51">
        <v>11</v>
      </c>
      <c r="B57" s="92"/>
      <c r="C57" s="92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0"/>
      <c r="U57" s="90"/>
      <c r="V57" s="90"/>
      <c r="W57" s="90"/>
      <c r="X57" s="90"/>
      <c r="Y57" s="90"/>
      <c r="Z57" s="94">
        <f t="shared" si="1"/>
        <v>0</v>
      </c>
      <c r="AA57" s="94"/>
      <c r="AB57" s="94"/>
      <c r="AC57" s="91" t="str">
        <f>IF(IFERROR(MATCH(B57,リスト!$C$4:$C$6,0),0)&lt;&gt;0,IF(IFERROR(MATCH(B57,リスト!$C$6,0),0)&lt;&gt;0,VLOOKUP(Z57,リスト!$H$4:$I$7,2,TRUE),VLOOKUP(Z57,リスト!$E$4:$F$7,2,TRUE)),"-")</f>
        <v>-</v>
      </c>
      <c r="AD57" s="91"/>
      <c r="AE57" s="91"/>
      <c r="AF57" s="90"/>
      <c r="AG57" s="90"/>
      <c r="AH57" s="90"/>
      <c r="AI57" s="15" t="str">
        <f t="shared" si="2"/>
        <v>-</v>
      </c>
    </row>
    <row r="58" spans="1:35" ht="17.100000000000001" customHeight="1">
      <c r="A58" s="51">
        <v>12</v>
      </c>
      <c r="B58" s="92"/>
      <c r="C58" s="92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0"/>
      <c r="U58" s="90"/>
      <c r="V58" s="90"/>
      <c r="W58" s="90"/>
      <c r="X58" s="90"/>
      <c r="Y58" s="90"/>
      <c r="Z58" s="94">
        <f t="shared" si="1"/>
        <v>0</v>
      </c>
      <c r="AA58" s="94"/>
      <c r="AB58" s="94"/>
      <c r="AC58" s="91" t="str">
        <f>IF(IFERROR(MATCH(B58,リスト!$C$4:$C$6,0),0)&lt;&gt;0,IF(IFERROR(MATCH(B58,リスト!$C$6,0),0)&lt;&gt;0,VLOOKUP(Z58,リスト!$H$4:$I$7,2,TRUE),VLOOKUP(Z58,リスト!$E$4:$F$7,2,TRUE)),"-")</f>
        <v>-</v>
      </c>
      <c r="AD58" s="91"/>
      <c r="AE58" s="91"/>
      <c r="AF58" s="90"/>
      <c r="AG58" s="90"/>
      <c r="AH58" s="90"/>
      <c r="AI58" s="15" t="str">
        <f t="shared" si="2"/>
        <v>-</v>
      </c>
    </row>
    <row r="59" spans="1:35" ht="17.100000000000001" customHeight="1">
      <c r="A59" s="51">
        <v>13</v>
      </c>
      <c r="B59" s="92"/>
      <c r="C59" s="92"/>
      <c r="D59" s="92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0"/>
      <c r="U59" s="90"/>
      <c r="V59" s="90"/>
      <c r="W59" s="90"/>
      <c r="X59" s="90"/>
      <c r="Y59" s="90"/>
      <c r="Z59" s="94">
        <f t="shared" si="1"/>
        <v>0</v>
      </c>
      <c r="AA59" s="94"/>
      <c r="AB59" s="94"/>
      <c r="AC59" s="91" t="str">
        <f>IF(IFERROR(MATCH(B59,リスト!$C$4:$C$6,0),0)&lt;&gt;0,IF(IFERROR(MATCH(B59,リスト!$C$6,0),0)&lt;&gt;0,VLOOKUP(Z59,リスト!$H$4:$I$7,2,TRUE),VLOOKUP(Z59,リスト!$E$4:$F$7,2,TRUE)),"-")</f>
        <v>-</v>
      </c>
      <c r="AD59" s="91"/>
      <c r="AE59" s="91"/>
      <c r="AF59" s="90"/>
      <c r="AG59" s="90"/>
      <c r="AH59" s="90"/>
      <c r="AI59" s="15" t="str">
        <f t="shared" si="2"/>
        <v>-</v>
      </c>
    </row>
    <row r="60" spans="1:35" ht="17.100000000000001" customHeight="1">
      <c r="A60" s="51">
        <v>14</v>
      </c>
      <c r="B60" s="92"/>
      <c r="C60" s="92"/>
      <c r="D60" s="92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0"/>
      <c r="U60" s="90"/>
      <c r="V60" s="90"/>
      <c r="W60" s="90"/>
      <c r="X60" s="90"/>
      <c r="Y60" s="90"/>
      <c r="Z60" s="94">
        <f t="shared" si="1"/>
        <v>0</v>
      </c>
      <c r="AA60" s="94"/>
      <c r="AB60" s="94"/>
      <c r="AC60" s="91" t="str">
        <f>IF(IFERROR(MATCH(B60,リスト!$C$4:$C$6,0),0)&lt;&gt;0,IF(IFERROR(MATCH(B60,リスト!$C$6,0),0)&lt;&gt;0,VLOOKUP(Z60,リスト!$H$4:$I$7,2,TRUE),VLOOKUP(Z60,リスト!$E$4:$F$7,2,TRUE)),"-")</f>
        <v>-</v>
      </c>
      <c r="AD60" s="91"/>
      <c r="AE60" s="91"/>
      <c r="AF60" s="90"/>
      <c r="AG60" s="90"/>
      <c r="AH60" s="90"/>
      <c r="AI60" s="15" t="str">
        <f t="shared" si="2"/>
        <v>-</v>
      </c>
    </row>
    <row r="61" spans="1:35" ht="17.100000000000001" customHeight="1">
      <c r="A61" s="51">
        <v>15</v>
      </c>
      <c r="B61" s="92"/>
      <c r="C61" s="92"/>
      <c r="D61" s="92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0"/>
      <c r="U61" s="90"/>
      <c r="V61" s="90"/>
      <c r="W61" s="90"/>
      <c r="X61" s="90"/>
      <c r="Y61" s="90"/>
      <c r="Z61" s="94">
        <f t="shared" si="1"/>
        <v>0</v>
      </c>
      <c r="AA61" s="94"/>
      <c r="AB61" s="94"/>
      <c r="AC61" s="91" t="str">
        <f>IF(IFERROR(MATCH(B61,リスト!$C$4:$C$6,0),0)&lt;&gt;0,IF(IFERROR(MATCH(B61,リスト!$C$6,0),0)&lt;&gt;0,VLOOKUP(Z61,リスト!$H$4:$I$7,2,TRUE),VLOOKUP(Z61,リスト!$E$4:$F$7,2,TRUE)),"-")</f>
        <v>-</v>
      </c>
      <c r="AD61" s="91"/>
      <c r="AE61" s="91"/>
      <c r="AF61" s="90"/>
      <c r="AG61" s="90"/>
      <c r="AH61" s="90"/>
      <c r="AI61" s="15" t="str">
        <f t="shared" si="2"/>
        <v>-</v>
      </c>
    </row>
    <row r="62" spans="1:35" ht="17.100000000000001" customHeight="1">
      <c r="A62" s="51">
        <v>16</v>
      </c>
      <c r="B62" s="92"/>
      <c r="C62" s="92"/>
      <c r="D62" s="92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0"/>
      <c r="U62" s="90"/>
      <c r="V62" s="90"/>
      <c r="W62" s="90"/>
      <c r="X62" s="90"/>
      <c r="Y62" s="90"/>
      <c r="Z62" s="94">
        <f t="shared" si="1"/>
        <v>0</v>
      </c>
      <c r="AA62" s="94"/>
      <c r="AB62" s="94"/>
      <c r="AC62" s="91" t="str">
        <f>IF(IFERROR(MATCH(B62,リスト!$C$4:$C$6,0),0)&lt;&gt;0,IF(IFERROR(MATCH(B62,リスト!$C$6,0),0)&lt;&gt;0,VLOOKUP(Z62,リスト!$H$4:$I$7,2,TRUE),VLOOKUP(Z62,リスト!$E$4:$F$7,2,TRUE)),"-")</f>
        <v>-</v>
      </c>
      <c r="AD62" s="91"/>
      <c r="AE62" s="91"/>
      <c r="AF62" s="90"/>
      <c r="AG62" s="90"/>
      <c r="AH62" s="90"/>
      <c r="AI62" s="15" t="str">
        <f t="shared" si="2"/>
        <v>-</v>
      </c>
    </row>
    <row r="63" spans="1:35" ht="17.100000000000001" customHeight="1">
      <c r="A63" s="51">
        <v>17</v>
      </c>
      <c r="B63" s="92"/>
      <c r="C63" s="92"/>
      <c r="D63" s="92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0"/>
      <c r="U63" s="90"/>
      <c r="V63" s="90"/>
      <c r="W63" s="90"/>
      <c r="X63" s="90"/>
      <c r="Y63" s="90"/>
      <c r="Z63" s="94">
        <f t="shared" si="1"/>
        <v>0</v>
      </c>
      <c r="AA63" s="94"/>
      <c r="AB63" s="94"/>
      <c r="AC63" s="91" t="str">
        <f>IF(IFERROR(MATCH(B63,リスト!$C$4:$C$6,0),0)&lt;&gt;0,IF(IFERROR(MATCH(B63,リスト!$C$6,0),0)&lt;&gt;0,VLOOKUP(Z63,リスト!$H$4:$I$7,2,TRUE),VLOOKUP(Z63,リスト!$E$4:$F$7,2,TRUE)),"-")</f>
        <v>-</v>
      </c>
      <c r="AD63" s="91"/>
      <c r="AE63" s="91"/>
      <c r="AF63" s="90"/>
      <c r="AG63" s="90"/>
      <c r="AH63" s="90"/>
      <c r="AI63" s="15" t="str">
        <f t="shared" si="2"/>
        <v>-</v>
      </c>
    </row>
    <row r="64" spans="1:35" ht="17.100000000000001" customHeight="1">
      <c r="A64" s="51">
        <v>18</v>
      </c>
      <c r="B64" s="92"/>
      <c r="C64" s="92"/>
      <c r="D64" s="92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0"/>
      <c r="U64" s="90"/>
      <c r="V64" s="90"/>
      <c r="W64" s="90"/>
      <c r="X64" s="90"/>
      <c r="Y64" s="90"/>
      <c r="Z64" s="94">
        <f t="shared" si="1"/>
        <v>0</v>
      </c>
      <c r="AA64" s="94"/>
      <c r="AB64" s="94"/>
      <c r="AC64" s="91" t="str">
        <f>IF(IFERROR(MATCH(B64,リスト!$C$4:$C$6,0),0)&lt;&gt;0,IF(IFERROR(MATCH(B64,リスト!$C$6,0),0)&lt;&gt;0,VLOOKUP(Z64,リスト!$H$4:$I$7,2,TRUE),VLOOKUP(Z64,リスト!$E$4:$F$7,2,TRUE)),"-")</f>
        <v>-</v>
      </c>
      <c r="AD64" s="91"/>
      <c r="AE64" s="91"/>
      <c r="AF64" s="90"/>
      <c r="AG64" s="90"/>
      <c r="AH64" s="90"/>
      <c r="AI64" s="15" t="str">
        <f t="shared" si="2"/>
        <v>-</v>
      </c>
    </row>
    <row r="65" spans="1:35" ht="17.100000000000001" customHeight="1">
      <c r="A65" s="51">
        <v>19</v>
      </c>
      <c r="B65" s="92"/>
      <c r="C65" s="92"/>
      <c r="D65" s="92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0"/>
      <c r="U65" s="90"/>
      <c r="V65" s="90"/>
      <c r="W65" s="90"/>
      <c r="X65" s="90"/>
      <c r="Y65" s="90"/>
      <c r="Z65" s="94">
        <f t="shared" si="1"/>
        <v>0</v>
      </c>
      <c r="AA65" s="94"/>
      <c r="AB65" s="94"/>
      <c r="AC65" s="91" t="str">
        <f>IF(IFERROR(MATCH(B65,リスト!$C$4:$C$6,0),0)&lt;&gt;0,IF(IFERROR(MATCH(B65,リスト!$C$6,0),0)&lt;&gt;0,VLOOKUP(Z65,リスト!$H$4:$I$7,2,TRUE),VLOOKUP(Z65,リスト!$E$4:$F$7,2,TRUE)),"-")</f>
        <v>-</v>
      </c>
      <c r="AD65" s="91"/>
      <c r="AE65" s="91"/>
      <c r="AF65" s="90"/>
      <c r="AG65" s="90"/>
      <c r="AH65" s="90"/>
      <c r="AI65" s="15" t="str">
        <f t="shared" si="2"/>
        <v>-</v>
      </c>
    </row>
    <row r="66" spans="1:35" ht="17.100000000000001" customHeight="1">
      <c r="A66" s="51">
        <v>20</v>
      </c>
      <c r="B66" s="92"/>
      <c r="C66" s="92"/>
      <c r="D66" s="92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0"/>
      <c r="U66" s="90"/>
      <c r="V66" s="90"/>
      <c r="W66" s="90"/>
      <c r="X66" s="90"/>
      <c r="Y66" s="90"/>
      <c r="Z66" s="94">
        <f t="shared" si="1"/>
        <v>0</v>
      </c>
      <c r="AA66" s="94"/>
      <c r="AB66" s="94"/>
      <c r="AC66" s="91" t="str">
        <f>IF(IFERROR(MATCH(B66,リスト!$C$4:$C$6,0),0)&lt;&gt;0,IF(IFERROR(MATCH(B66,リスト!$C$6,0),0)&lt;&gt;0,VLOOKUP(Z66,リスト!$H$4:$I$7,2,TRUE),VLOOKUP(Z66,リスト!$E$4:$F$7,2,TRUE)),"-")</f>
        <v>-</v>
      </c>
      <c r="AD66" s="91"/>
      <c r="AE66" s="91"/>
      <c r="AF66" s="90"/>
      <c r="AG66" s="90"/>
      <c r="AH66" s="90"/>
      <c r="AI66" s="15" t="str">
        <f t="shared" si="2"/>
        <v>-</v>
      </c>
    </row>
    <row r="67" spans="1:35" ht="8.4499999999999993" customHeight="1"/>
    <row r="68" spans="1:35" ht="17.100000000000001" customHeight="1">
      <c r="A68" s="72" t="s">
        <v>66</v>
      </c>
      <c r="B68" s="72"/>
      <c r="C68" s="72"/>
      <c r="D68" s="72"/>
      <c r="E68" s="72" t="s">
        <v>29</v>
      </c>
      <c r="F68" s="72"/>
      <c r="G68" s="72"/>
      <c r="H68" s="72"/>
      <c r="I68" s="72"/>
      <c r="J68" s="72"/>
      <c r="K68" s="72"/>
      <c r="L68" s="72" t="s">
        <v>74</v>
      </c>
      <c r="M68" s="72"/>
      <c r="N68" s="72"/>
      <c r="O68" s="72"/>
      <c r="P68" s="72"/>
      <c r="Q68" s="72"/>
      <c r="R68" s="72"/>
      <c r="S68" s="72"/>
      <c r="T68" s="72" t="s">
        <v>75</v>
      </c>
      <c r="U68" s="72"/>
      <c r="V68" s="72"/>
      <c r="W68" s="72"/>
      <c r="X68" s="72"/>
      <c r="Y68" s="72"/>
      <c r="Z68" s="72"/>
      <c r="AA68" s="72" t="s">
        <v>76</v>
      </c>
      <c r="AB68" s="72"/>
      <c r="AC68" s="72"/>
      <c r="AD68" s="72"/>
      <c r="AE68" s="72"/>
      <c r="AF68" s="72"/>
      <c r="AG68" s="72"/>
      <c r="AH68" s="72"/>
    </row>
    <row r="69" spans="1:35" ht="17.100000000000001" customHeight="1">
      <c r="A69" s="83" t="s">
        <v>43</v>
      </c>
      <c r="B69" s="83"/>
      <c r="C69" s="83"/>
      <c r="D69" s="83"/>
      <c r="E69" s="56" t="s">
        <v>19</v>
      </c>
      <c r="F69" s="68">
        <f>COUNTIFS($B$47:$D$66,リスト!$C4,$AC$47:$AE$66,リスト!$F5)</f>
        <v>0</v>
      </c>
      <c r="G69" s="69"/>
      <c r="H69" s="69"/>
      <c r="I69" s="70"/>
      <c r="J69" s="71" t="s">
        <v>111</v>
      </c>
      <c r="K69" s="72"/>
      <c r="L69" s="72" t="s">
        <v>114</v>
      </c>
      <c r="M69" s="72"/>
      <c r="N69" s="72"/>
      <c r="O69" s="72"/>
      <c r="P69" s="72"/>
      <c r="Q69" s="72"/>
      <c r="R69" s="72"/>
      <c r="S69" s="72"/>
      <c r="T69" s="66">
        <f>F69*6000</f>
        <v>0</v>
      </c>
      <c r="U69" s="66"/>
      <c r="V69" s="66"/>
      <c r="W69" s="66"/>
      <c r="X69" s="66"/>
      <c r="Y69" s="67"/>
      <c r="Z69" s="54" t="s">
        <v>30</v>
      </c>
      <c r="AA69" s="69">
        <f>SUM(T69:Y71)</f>
        <v>0</v>
      </c>
      <c r="AB69" s="69"/>
      <c r="AC69" s="69"/>
      <c r="AD69" s="69"/>
      <c r="AE69" s="69"/>
      <c r="AF69" s="69"/>
      <c r="AG69" s="70"/>
      <c r="AH69" s="82" t="s">
        <v>30</v>
      </c>
    </row>
    <row r="70" spans="1:35" ht="17.100000000000001" customHeight="1">
      <c r="A70" s="83"/>
      <c r="B70" s="83"/>
      <c r="C70" s="83"/>
      <c r="D70" s="83"/>
      <c r="E70" s="56" t="s">
        <v>20</v>
      </c>
      <c r="F70" s="68">
        <f>COUNTIFS($B$47:$D$66,リスト!$C4,$AC$47:$AE$66,リスト!$F6)</f>
        <v>0</v>
      </c>
      <c r="G70" s="69"/>
      <c r="H70" s="69"/>
      <c r="I70" s="70"/>
      <c r="J70" s="71" t="s">
        <v>50</v>
      </c>
      <c r="K70" s="72"/>
      <c r="L70" s="72" t="s">
        <v>113</v>
      </c>
      <c r="M70" s="72"/>
      <c r="N70" s="72"/>
      <c r="O70" s="72"/>
      <c r="P70" s="72"/>
      <c r="Q70" s="72"/>
      <c r="R70" s="72"/>
      <c r="S70" s="72"/>
      <c r="T70" s="66">
        <f>F70*15000</f>
        <v>0</v>
      </c>
      <c r="U70" s="66"/>
      <c r="V70" s="66"/>
      <c r="W70" s="66"/>
      <c r="X70" s="66"/>
      <c r="Y70" s="67"/>
      <c r="Z70" s="54" t="s">
        <v>30</v>
      </c>
      <c r="AA70" s="69"/>
      <c r="AB70" s="69"/>
      <c r="AC70" s="69"/>
      <c r="AD70" s="69"/>
      <c r="AE70" s="69"/>
      <c r="AF70" s="69"/>
      <c r="AG70" s="70"/>
      <c r="AH70" s="82"/>
    </row>
    <row r="71" spans="1:35" ht="17.100000000000001" customHeight="1">
      <c r="A71" s="83"/>
      <c r="B71" s="83"/>
      <c r="C71" s="83"/>
      <c r="D71" s="83"/>
      <c r="E71" s="56" t="s">
        <v>21</v>
      </c>
      <c r="F71" s="68">
        <f>COUNTIFS($B$47:$D$66,リスト!$C4,$AC$47:$AE$66,リスト!$F7)</f>
        <v>0</v>
      </c>
      <c r="G71" s="69"/>
      <c r="H71" s="69"/>
      <c r="I71" s="70"/>
      <c r="J71" s="71" t="s">
        <v>50</v>
      </c>
      <c r="K71" s="72"/>
      <c r="L71" s="72" t="s">
        <v>112</v>
      </c>
      <c r="M71" s="72"/>
      <c r="N71" s="72"/>
      <c r="O71" s="72"/>
      <c r="P71" s="72"/>
      <c r="Q71" s="72"/>
      <c r="R71" s="72"/>
      <c r="S71" s="72"/>
      <c r="T71" s="66">
        <f>F71*30000</f>
        <v>0</v>
      </c>
      <c r="U71" s="66"/>
      <c r="V71" s="66"/>
      <c r="W71" s="66"/>
      <c r="X71" s="66"/>
      <c r="Y71" s="67"/>
      <c r="Z71" s="54" t="s">
        <v>30</v>
      </c>
      <c r="AA71" s="69"/>
      <c r="AB71" s="69"/>
      <c r="AC71" s="69"/>
      <c r="AD71" s="69"/>
      <c r="AE71" s="69"/>
      <c r="AF71" s="69"/>
      <c r="AG71" s="70"/>
      <c r="AH71" s="82"/>
    </row>
    <row r="72" spans="1:35" ht="17.100000000000001" customHeight="1">
      <c r="A72" s="83" t="s">
        <v>6</v>
      </c>
      <c r="B72" s="83"/>
      <c r="C72" s="83"/>
      <c r="D72" s="83"/>
      <c r="E72" s="56" t="s">
        <v>19</v>
      </c>
      <c r="F72" s="68">
        <f>COUNTIFS($B$47:$D$66,リスト!$C5,$AC$47:$AE$66,リスト!$F5)</f>
        <v>0</v>
      </c>
      <c r="G72" s="69"/>
      <c r="H72" s="69"/>
      <c r="I72" s="70"/>
      <c r="J72" s="71" t="s">
        <v>111</v>
      </c>
      <c r="K72" s="72"/>
      <c r="L72" s="72" t="s">
        <v>115</v>
      </c>
      <c r="M72" s="72"/>
      <c r="N72" s="72"/>
      <c r="O72" s="72"/>
      <c r="P72" s="72"/>
      <c r="Q72" s="72"/>
      <c r="R72" s="72"/>
      <c r="S72" s="72"/>
      <c r="T72" s="66">
        <f>F72*9000</f>
        <v>0</v>
      </c>
      <c r="U72" s="66"/>
      <c r="V72" s="66"/>
      <c r="W72" s="66"/>
      <c r="X72" s="66"/>
      <c r="Y72" s="67"/>
      <c r="Z72" s="54" t="s">
        <v>30</v>
      </c>
      <c r="AA72" s="69">
        <f t="shared" ref="AA72" si="3">SUM(T72:Y74)</f>
        <v>0</v>
      </c>
      <c r="AB72" s="69"/>
      <c r="AC72" s="69"/>
      <c r="AD72" s="69"/>
      <c r="AE72" s="69"/>
      <c r="AF72" s="69"/>
      <c r="AG72" s="70"/>
      <c r="AH72" s="82" t="s">
        <v>30</v>
      </c>
    </row>
    <row r="73" spans="1:35" ht="17.100000000000001" customHeight="1">
      <c r="A73" s="83"/>
      <c r="B73" s="83"/>
      <c r="C73" s="83"/>
      <c r="D73" s="83"/>
      <c r="E73" s="56" t="s">
        <v>20</v>
      </c>
      <c r="F73" s="68">
        <f>COUNTIFS($B$47:$D$66,リスト!$C5,$AC$47:$AE$66,リスト!$F6)</f>
        <v>0</v>
      </c>
      <c r="G73" s="69"/>
      <c r="H73" s="69"/>
      <c r="I73" s="70"/>
      <c r="J73" s="71" t="s">
        <v>50</v>
      </c>
      <c r="K73" s="72"/>
      <c r="L73" s="72" t="s">
        <v>116</v>
      </c>
      <c r="M73" s="72"/>
      <c r="N73" s="72"/>
      <c r="O73" s="72"/>
      <c r="P73" s="72"/>
      <c r="Q73" s="72"/>
      <c r="R73" s="72"/>
      <c r="S73" s="72"/>
      <c r="T73" s="66">
        <f>F73*31000</f>
        <v>0</v>
      </c>
      <c r="U73" s="66"/>
      <c r="V73" s="66"/>
      <c r="W73" s="66"/>
      <c r="X73" s="66"/>
      <c r="Y73" s="67"/>
      <c r="Z73" s="54" t="s">
        <v>30</v>
      </c>
      <c r="AA73" s="69"/>
      <c r="AB73" s="69"/>
      <c r="AC73" s="69"/>
      <c r="AD73" s="69"/>
      <c r="AE73" s="69"/>
      <c r="AF73" s="69"/>
      <c r="AG73" s="70"/>
      <c r="AH73" s="82"/>
    </row>
    <row r="74" spans="1:35" ht="17.100000000000001" customHeight="1">
      <c r="A74" s="83"/>
      <c r="B74" s="83"/>
      <c r="C74" s="83"/>
      <c r="D74" s="83"/>
      <c r="E74" s="56" t="s">
        <v>21</v>
      </c>
      <c r="F74" s="68">
        <f>COUNTIFS($B$47:$D$66,リスト!$C5,$AC$47:$AE$66,リスト!$F7)</f>
        <v>0</v>
      </c>
      <c r="G74" s="69"/>
      <c r="H74" s="69"/>
      <c r="I74" s="70"/>
      <c r="J74" s="71" t="s">
        <v>50</v>
      </c>
      <c r="K74" s="72"/>
      <c r="L74" s="72" t="s">
        <v>117</v>
      </c>
      <c r="M74" s="72"/>
      <c r="N74" s="72"/>
      <c r="O74" s="72"/>
      <c r="P74" s="72"/>
      <c r="Q74" s="72"/>
      <c r="R74" s="72"/>
      <c r="S74" s="72"/>
      <c r="T74" s="66">
        <f>F74*65000</f>
        <v>0</v>
      </c>
      <c r="U74" s="66"/>
      <c r="V74" s="66"/>
      <c r="W74" s="66"/>
      <c r="X74" s="66"/>
      <c r="Y74" s="67"/>
      <c r="Z74" s="54" t="s">
        <v>30</v>
      </c>
      <c r="AA74" s="69"/>
      <c r="AB74" s="69"/>
      <c r="AC74" s="69"/>
      <c r="AD74" s="69"/>
      <c r="AE74" s="69"/>
      <c r="AF74" s="69"/>
      <c r="AG74" s="70"/>
      <c r="AH74" s="82"/>
    </row>
    <row r="75" spans="1:35" ht="17.100000000000001" customHeight="1">
      <c r="A75" s="83" t="s">
        <v>7</v>
      </c>
      <c r="B75" s="83"/>
      <c r="C75" s="83"/>
      <c r="D75" s="83"/>
      <c r="E75" s="56" t="s">
        <v>19</v>
      </c>
      <c r="F75" s="68">
        <f>COUNTIFS($B$47:$D$66,リスト!$C6,$AC$47:$AE$66,リスト!$I5)</f>
        <v>0</v>
      </c>
      <c r="G75" s="69"/>
      <c r="H75" s="69"/>
      <c r="I75" s="70"/>
      <c r="J75" s="71" t="s">
        <v>77</v>
      </c>
      <c r="K75" s="72"/>
      <c r="L75" s="72" t="s">
        <v>118</v>
      </c>
      <c r="M75" s="72"/>
      <c r="N75" s="72"/>
      <c r="O75" s="72"/>
      <c r="P75" s="72"/>
      <c r="Q75" s="72"/>
      <c r="R75" s="72"/>
      <c r="S75" s="72"/>
      <c r="T75" s="66">
        <f>F75*4000</f>
        <v>0</v>
      </c>
      <c r="U75" s="66"/>
      <c r="V75" s="66"/>
      <c r="W75" s="66"/>
      <c r="X75" s="66"/>
      <c r="Y75" s="67"/>
      <c r="Z75" s="54" t="s">
        <v>30</v>
      </c>
      <c r="AA75" s="69">
        <f t="shared" ref="AA75" si="4">SUM(T75:Y77)</f>
        <v>0</v>
      </c>
      <c r="AB75" s="69"/>
      <c r="AC75" s="69"/>
      <c r="AD75" s="69"/>
      <c r="AE75" s="69"/>
      <c r="AF75" s="69"/>
      <c r="AG75" s="70"/>
      <c r="AH75" s="82" t="s">
        <v>30</v>
      </c>
    </row>
    <row r="76" spans="1:35" ht="17.100000000000001" customHeight="1">
      <c r="A76" s="83"/>
      <c r="B76" s="83"/>
      <c r="C76" s="83"/>
      <c r="D76" s="83"/>
      <c r="E76" s="56" t="s">
        <v>20</v>
      </c>
      <c r="F76" s="68">
        <f>COUNTIFS($B$47:$D$66,リスト!$C6,$AC$47:$AE$66,リスト!$I6)</f>
        <v>0</v>
      </c>
      <c r="G76" s="69"/>
      <c r="H76" s="69"/>
      <c r="I76" s="70"/>
      <c r="J76" s="71" t="s">
        <v>77</v>
      </c>
      <c r="K76" s="72"/>
      <c r="L76" s="72" t="s">
        <v>119</v>
      </c>
      <c r="M76" s="72"/>
      <c r="N76" s="72"/>
      <c r="O76" s="72"/>
      <c r="P76" s="72"/>
      <c r="Q76" s="72"/>
      <c r="R76" s="72"/>
      <c r="S76" s="72"/>
      <c r="T76" s="66">
        <f>F76*10000</f>
        <v>0</v>
      </c>
      <c r="U76" s="66"/>
      <c r="V76" s="66"/>
      <c r="W76" s="66"/>
      <c r="X76" s="66"/>
      <c r="Y76" s="67"/>
      <c r="Z76" s="54" t="s">
        <v>30</v>
      </c>
      <c r="AA76" s="69"/>
      <c r="AB76" s="69"/>
      <c r="AC76" s="69"/>
      <c r="AD76" s="69"/>
      <c r="AE76" s="69"/>
      <c r="AF76" s="69"/>
      <c r="AG76" s="70"/>
      <c r="AH76" s="82"/>
    </row>
    <row r="77" spans="1:35" ht="17.100000000000001" customHeight="1">
      <c r="A77" s="83"/>
      <c r="B77" s="83"/>
      <c r="C77" s="83"/>
      <c r="D77" s="83"/>
      <c r="E77" s="56" t="s">
        <v>21</v>
      </c>
      <c r="F77" s="68">
        <f>COUNTIFS($B$47:$D$66,リスト!$C6,$AC$47:$AE$66,リスト!$I7)</f>
        <v>0</v>
      </c>
      <c r="G77" s="69"/>
      <c r="H77" s="69"/>
      <c r="I77" s="70"/>
      <c r="J77" s="71" t="s">
        <v>77</v>
      </c>
      <c r="K77" s="72"/>
      <c r="L77" s="72" t="s">
        <v>120</v>
      </c>
      <c r="M77" s="72"/>
      <c r="N77" s="72"/>
      <c r="O77" s="72"/>
      <c r="P77" s="72"/>
      <c r="Q77" s="72"/>
      <c r="R77" s="72"/>
      <c r="S77" s="72"/>
      <c r="T77" s="66">
        <f>F77*16000</f>
        <v>0</v>
      </c>
      <c r="U77" s="66"/>
      <c r="V77" s="66"/>
      <c r="W77" s="66"/>
      <c r="X77" s="66"/>
      <c r="Y77" s="67"/>
      <c r="Z77" s="54" t="s">
        <v>30</v>
      </c>
      <c r="AA77" s="69"/>
      <c r="AB77" s="69"/>
      <c r="AC77" s="69"/>
      <c r="AD77" s="69"/>
      <c r="AE77" s="69"/>
      <c r="AF77" s="69"/>
      <c r="AG77" s="70"/>
      <c r="AH77" s="82"/>
    </row>
    <row r="78" spans="1:35" ht="17.100000000000001" customHeight="1">
      <c r="A78" s="83" t="s">
        <v>8</v>
      </c>
      <c r="B78" s="83"/>
      <c r="C78" s="83"/>
      <c r="D78" s="83"/>
      <c r="E78" s="69">
        <f>COUNTIF($B$47:$D$66,リスト!C7)</f>
        <v>0</v>
      </c>
      <c r="F78" s="69"/>
      <c r="G78" s="69"/>
      <c r="H78" s="69"/>
      <c r="I78" s="70"/>
      <c r="J78" s="71" t="s">
        <v>50</v>
      </c>
      <c r="K78" s="72"/>
      <c r="L78" s="63" t="s">
        <v>121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80">
        <f>E78*66000</f>
        <v>0</v>
      </c>
      <c r="AB78" s="80"/>
      <c r="AC78" s="80"/>
      <c r="AD78" s="80"/>
      <c r="AE78" s="80"/>
      <c r="AF78" s="80"/>
      <c r="AG78" s="81"/>
      <c r="AH78" s="54" t="s">
        <v>30</v>
      </c>
    </row>
    <row r="79" spans="1:35" ht="17.100000000000001" customHeight="1">
      <c r="A79" s="83" t="s">
        <v>9</v>
      </c>
      <c r="B79" s="83"/>
      <c r="C79" s="83"/>
      <c r="D79" s="83"/>
      <c r="E79" s="69">
        <f>COUNTIF($B$47:$D$66,リスト!C8)</f>
        <v>0</v>
      </c>
      <c r="F79" s="69"/>
      <c r="G79" s="69"/>
      <c r="H79" s="69"/>
      <c r="I79" s="70"/>
      <c r="J79" s="71" t="s">
        <v>50</v>
      </c>
      <c r="K79" s="72"/>
      <c r="L79" s="63" t="s">
        <v>122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80">
        <f>E79*27000</f>
        <v>0</v>
      </c>
      <c r="AB79" s="80"/>
      <c r="AC79" s="80"/>
      <c r="AD79" s="80"/>
      <c r="AE79" s="80"/>
      <c r="AF79" s="80"/>
      <c r="AG79" s="81"/>
      <c r="AH79" s="54" t="s">
        <v>30</v>
      </c>
    </row>
    <row r="80" spans="1:35" ht="17.100000000000001" customHeight="1">
      <c r="A80" s="83" t="s">
        <v>10</v>
      </c>
      <c r="B80" s="83"/>
      <c r="C80" s="83"/>
      <c r="D80" s="83"/>
      <c r="E80" s="83" t="s">
        <v>32</v>
      </c>
      <c r="F80" s="83"/>
      <c r="G80" s="83"/>
      <c r="H80" s="83"/>
      <c r="I80" s="83"/>
      <c r="J80" s="83"/>
      <c r="K80" s="83"/>
      <c r="L80" s="63" t="s">
        <v>138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80">
        <f>ROUNDDOWN(E81*1.4,0)</f>
        <v>0</v>
      </c>
      <c r="AB80" s="80"/>
      <c r="AC80" s="80"/>
      <c r="AD80" s="80"/>
      <c r="AE80" s="80"/>
      <c r="AF80" s="80"/>
      <c r="AG80" s="81"/>
      <c r="AH80" s="71" t="s">
        <v>30</v>
      </c>
    </row>
    <row r="81" spans="1:34" ht="17.100000000000001" customHeight="1">
      <c r="A81" s="86"/>
      <c r="B81" s="86"/>
      <c r="C81" s="86"/>
      <c r="D81" s="86"/>
      <c r="E81" s="84">
        <f>SUM(AF47:AH66)</f>
        <v>0</v>
      </c>
      <c r="F81" s="84"/>
      <c r="G81" s="84"/>
      <c r="H81" s="84"/>
      <c r="I81" s="84"/>
      <c r="J81" s="85"/>
      <c r="K81" s="55" t="s">
        <v>33</v>
      </c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88"/>
      <c r="AB81" s="88"/>
      <c r="AC81" s="88"/>
      <c r="AD81" s="88"/>
      <c r="AE81" s="88"/>
      <c r="AF81" s="88"/>
      <c r="AG81" s="89"/>
      <c r="AH81" s="87"/>
    </row>
    <row r="82" spans="1:34" ht="25.5" customHeight="1">
      <c r="A82" s="78" t="s">
        <v>139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6">
        <f>ROUNDDOWN(SUM(AA69:AG81),-3)</f>
        <v>0</v>
      </c>
      <c r="AB82" s="76"/>
      <c r="AC82" s="76"/>
      <c r="AD82" s="76"/>
      <c r="AE82" s="76"/>
      <c r="AF82" s="76"/>
      <c r="AG82" s="77"/>
      <c r="AH82" s="23" t="s">
        <v>30</v>
      </c>
    </row>
    <row r="83" spans="1:34" ht="8.4499999999999993" customHeight="1"/>
    <row r="84" spans="1:34" ht="17.100000000000001" customHeight="1">
      <c r="C84" s="32" t="s">
        <v>42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5"/>
    </row>
    <row r="85" spans="1:34" ht="17.100000000000001" customHeight="1">
      <c r="C85" s="26"/>
      <c r="D85" s="65" t="s">
        <v>43</v>
      </c>
      <c r="E85" s="65"/>
      <c r="F85" s="65"/>
      <c r="G85" s="75">
        <f>SUMIF(B47:D66,リスト!C4,Z47:AB66)</f>
        <v>0</v>
      </c>
      <c r="H85" s="75"/>
      <c r="I85" s="75"/>
      <c r="J85" s="75"/>
      <c r="K85" s="53" t="s">
        <v>44</v>
      </c>
      <c r="L85" s="53"/>
      <c r="M85" s="65" t="s">
        <v>7</v>
      </c>
      <c r="N85" s="65"/>
      <c r="O85" s="65"/>
      <c r="P85" s="75">
        <f>SUMIF(B47:D66,リスト!C6,Z47:AB66)</f>
        <v>0</v>
      </c>
      <c r="Q85" s="75"/>
      <c r="R85" s="75"/>
      <c r="S85" s="75"/>
      <c r="T85" s="53" t="s">
        <v>44</v>
      </c>
      <c r="U85" s="53"/>
      <c r="V85" s="65" t="s">
        <v>8</v>
      </c>
      <c r="W85" s="65"/>
      <c r="X85" s="65"/>
      <c r="Y85" s="65"/>
      <c r="Z85" s="75">
        <f>SUMIF(B47:D66,リスト!C7,Z47:AB66)</f>
        <v>0</v>
      </c>
      <c r="AA85" s="75"/>
      <c r="AB85" s="75"/>
      <c r="AC85" s="75"/>
      <c r="AD85" s="53" t="s">
        <v>44</v>
      </c>
      <c r="AE85" s="53"/>
      <c r="AF85" s="28"/>
    </row>
    <row r="86" spans="1:34" ht="17.100000000000001" customHeight="1">
      <c r="C86" s="29"/>
      <c r="D86" s="64" t="s">
        <v>6</v>
      </c>
      <c r="E86" s="64"/>
      <c r="F86" s="64"/>
      <c r="G86" s="74">
        <f>SUMIF(B47:D66,リスト!C5,Z47:AB66)</f>
        <v>0</v>
      </c>
      <c r="H86" s="74"/>
      <c r="I86" s="74"/>
      <c r="J86" s="74"/>
      <c r="K86" s="52" t="s">
        <v>44</v>
      </c>
      <c r="L86" s="52"/>
      <c r="M86" s="64"/>
      <c r="N86" s="64"/>
      <c r="O86" s="64"/>
      <c r="P86" s="52"/>
      <c r="Q86" s="52"/>
      <c r="R86" s="52"/>
      <c r="S86" s="52"/>
      <c r="T86" s="52"/>
      <c r="U86" s="52"/>
      <c r="V86" s="64" t="s">
        <v>9</v>
      </c>
      <c r="W86" s="64"/>
      <c r="X86" s="64"/>
      <c r="Y86" s="64"/>
      <c r="Z86" s="74">
        <f>SUMIF(B47:D66,リスト!C8,Z47:AB66)</f>
        <v>0</v>
      </c>
      <c r="AA86" s="74"/>
      <c r="AB86" s="74"/>
      <c r="AC86" s="74"/>
      <c r="AD86" s="52" t="s">
        <v>44</v>
      </c>
      <c r="AE86" s="52"/>
      <c r="AF86" s="31"/>
    </row>
    <row r="87" spans="1:34" ht="17.100000000000001" customHeight="1"/>
    <row r="88" spans="1:34" ht="17.100000000000001" customHeight="1"/>
    <row r="89" spans="1:34" ht="17.100000000000001" customHeight="1"/>
    <row r="90" spans="1:34" ht="17.100000000000001" customHeight="1"/>
    <row r="91" spans="1:34" ht="17.100000000000001" customHeight="1"/>
    <row r="92" spans="1:34" ht="17.100000000000001" customHeight="1"/>
    <row r="93" spans="1:34" ht="17.100000000000001" customHeight="1"/>
    <row r="94" spans="1:34" ht="17.100000000000001" customHeight="1"/>
    <row r="95" spans="1:34" ht="17.100000000000001" customHeight="1"/>
    <row r="96" spans="1:34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</sheetData>
  <sheetProtection password="FAFA" sheet="1" objects="1" scenarios="1"/>
  <mergeCells count="404">
    <mergeCell ref="A2:J2"/>
    <mergeCell ref="K2:S2"/>
    <mergeCell ref="T2:AA2"/>
    <mergeCell ref="AB2:AH3"/>
    <mergeCell ref="A3:E3"/>
    <mergeCell ref="F3:J3"/>
    <mergeCell ref="K3:S3"/>
    <mergeCell ref="T3:AA3"/>
    <mergeCell ref="A4:E4"/>
    <mergeCell ref="F4:J4"/>
    <mergeCell ref="K4:S4"/>
    <mergeCell ref="T4:AA4"/>
    <mergeCell ref="AB4:AG6"/>
    <mergeCell ref="AH4:AH6"/>
    <mergeCell ref="A5:D6"/>
    <mergeCell ref="E5:E6"/>
    <mergeCell ref="F5:I6"/>
    <mergeCell ref="J5:J6"/>
    <mergeCell ref="K5:R6"/>
    <mergeCell ref="S5:S6"/>
    <mergeCell ref="T5:Z6"/>
    <mergeCell ref="AA5:AA6"/>
    <mergeCell ref="A10:A14"/>
    <mergeCell ref="B10:F10"/>
    <mergeCell ref="G10:Q10"/>
    <mergeCell ref="R10:W10"/>
    <mergeCell ref="X10:AB10"/>
    <mergeCell ref="G13:Q13"/>
    <mergeCell ref="R13:V13"/>
    <mergeCell ref="X13:AA13"/>
    <mergeCell ref="AC13:AG13"/>
    <mergeCell ref="B14:Y14"/>
    <mergeCell ref="Z14:AF14"/>
    <mergeCell ref="AG14:AH14"/>
    <mergeCell ref="AC10:AH10"/>
    <mergeCell ref="B11:F13"/>
    <mergeCell ref="G11:Q11"/>
    <mergeCell ref="R11:V11"/>
    <mergeCell ref="X11:AA11"/>
    <mergeCell ref="AC11:AG11"/>
    <mergeCell ref="G12:Q12"/>
    <mergeCell ref="R12:V12"/>
    <mergeCell ref="X12:AA12"/>
    <mergeCell ref="AC12:AG12"/>
    <mergeCell ref="A17:H18"/>
    <mergeCell ref="I17:R17"/>
    <mergeCell ref="T17:Y18"/>
    <mergeCell ref="Z17:AG17"/>
    <mergeCell ref="I18:S18"/>
    <mergeCell ref="Z18:AH18"/>
    <mergeCell ref="A15:H16"/>
    <mergeCell ref="I15:Y15"/>
    <mergeCell ref="Z15:AH15"/>
    <mergeCell ref="I16:Y16"/>
    <mergeCell ref="Z16:AF16"/>
    <mergeCell ref="AG16:AH16"/>
    <mergeCell ref="A21:K21"/>
    <mergeCell ref="L21:O21"/>
    <mergeCell ref="P21:T21"/>
    <mergeCell ref="U21:V21"/>
    <mergeCell ref="X21:AC21"/>
    <mergeCell ref="AD21:AG21"/>
    <mergeCell ref="A20:K20"/>
    <mergeCell ref="L20:O20"/>
    <mergeCell ref="P20:T20"/>
    <mergeCell ref="U20:W20"/>
    <mergeCell ref="X20:AC20"/>
    <mergeCell ref="AD20:AH20"/>
    <mergeCell ref="A23:K23"/>
    <mergeCell ref="L23:O23"/>
    <mergeCell ref="P23:T23"/>
    <mergeCell ref="U23:V23"/>
    <mergeCell ref="X23:AC23"/>
    <mergeCell ref="AD23:AG23"/>
    <mergeCell ref="A22:K22"/>
    <mergeCell ref="L22:O22"/>
    <mergeCell ref="P22:T22"/>
    <mergeCell ref="U22:V22"/>
    <mergeCell ref="X22:AC22"/>
    <mergeCell ref="AD22:AG22"/>
    <mergeCell ref="A28:J28"/>
    <mergeCell ref="K28:N28"/>
    <mergeCell ref="O28:W28"/>
    <mergeCell ref="X28:AG28"/>
    <mergeCell ref="A29:J29"/>
    <mergeCell ref="K29:N29"/>
    <mergeCell ref="O29:W29"/>
    <mergeCell ref="X29:AG29"/>
    <mergeCell ref="A24:AC24"/>
    <mergeCell ref="AD24:AG24"/>
    <mergeCell ref="A27:J27"/>
    <mergeCell ref="K27:N27"/>
    <mergeCell ref="O27:W27"/>
    <mergeCell ref="X27:AH27"/>
    <mergeCell ref="A30:J30"/>
    <mergeCell ref="K30:N30"/>
    <mergeCell ref="O30:W30"/>
    <mergeCell ref="X30:AG30"/>
    <mergeCell ref="A34:G34"/>
    <mergeCell ref="H34:L34"/>
    <mergeCell ref="M34:T34"/>
    <mergeCell ref="U34:W34"/>
    <mergeCell ref="X34:AC34"/>
    <mergeCell ref="AD34:AH34"/>
    <mergeCell ref="A35:G35"/>
    <mergeCell ref="H35:L35"/>
    <mergeCell ref="M35:T35"/>
    <mergeCell ref="U35:V35"/>
    <mergeCell ref="AD35:AG35"/>
    <mergeCell ref="A36:G36"/>
    <mergeCell ref="H36:L36"/>
    <mergeCell ref="M36:T36"/>
    <mergeCell ref="U36:V36"/>
    <mergeCell ref="AD36:AG36"/>
    <mergeCell ref="A39:G39"/>
    <mergeCell ref="H39:L39"/>
    <mergeCell ref="M39:T39"/>
    <mergeCell ref="U39:V39"/>
    <mergeCell ref="AD39:AG39"/>
    <mergeCell ref="A40:AC40"/>
    <mergeCell ref="AD40:AG40"/>
    <mergeCell ref="A37:G37"/>
    <mergeCell ref="H37:L37"/>
    <mergeCell ref="M37:T37"/>
    <mergeCell ref="U37:V37"/>
    <mergeCell ref="AD37:AG37"/>
    <mergeCell ref="A38:G38"/>
    <mergeCell ref="H38:L38"/>
    <mergeCell ref="M38:T38"/>
    <mergeCell ref="U38:V38"/>
    <mergeCell ref="AD38:AG38"/>
    <mergeCell ref="AE42:AH42"/>
    <mergeCell ref="A45:A46"/>
    <mergeCell ref="B45:D46"/>
    <mergeCell ref="E45:G45"/>
    <mergeCell ref="H45:J46"/>
    <mergeCell ref="K45:S46"/>
    <mergeCell ref="T45:AE45"/>
    <mergeCell ref="AF45:AH45"/>
    <mergeCell ref="E46:G46"/>
    <mergeCell ref="T46:V46"/>
    <mergeCell ref="W46:Y46"/>
    <mergeCell ref="Z46:AB46"/>
    <mergeCell ref="AC46:AE46"/>
    <mergeCell ref="AF46:AH46"/>
    <mergeCell ref="B47:D47"/>
    <mergeCell ref="E47:G47"/>
    <mergeCell ref="H47:J47"/>
    <mergeCell ref="K47:S47"/>
    <mergeCell ref="T47:V47"/>
    <mergeCell ref="W47:Y47"/>
    <mergeCell ref="Z47:AB47"/>
    <mergeCell ref="AC47:AE47"/>
    <mergeCell ref="AF47:AH47"/>
    <mergeCell ref="B48:D48"/>
    <mergeCell ref="E48:G48"/>
    <mergeCell ref="H48:J48"/>
    <mergeCell ref="K48:S48"/>
    <mergeCell ref="T48:V48"/>
    <mergeCell ref="W48:Y48"/>
    <mergeCell ref="Z48:AB48"/>
    <mergeCell ref="AC48:AE48"/>
    <mergeCell ref="AF48:AH48"/>
    <mergeCell ref="B49:D49"/>
    <mergeCell ref="E49:G49"/>
    <mergeCell ref="H49:J49"/>
    <mergeCell ref="K49:S49"/>
    <mergeCell ref="T49:V49"/>
    <mergeCell ref="W49:Y49"/>
    <mergeCell ref="Z49:AB49"/>
    <mergeCell ref="AC49:AE49"/>
    <mergeCell ref="AF49:AH49"/>
    <mergeCell ref="B50:D50"/>
    <mergeCell ref="E50:G50"/>
    <mergeCell ref="H50:J50"/>
    <mergeCell ref="K50:S50"/>
    <mergeCell ref="T50:V50"/>
    <mergeCell ref="W50:Y50"/>
    <mergeCell ref="Z50:AB50"/>
    <mergeCell ref="AC50:AE50"/>
    <mergeCell ref="AF50:AH50"/>
    <mergeCell ref="Z51:AB51"/>
    <mergeCell ref="AC51:AE51"/>
    <mergeCell ref="AF51:AH51"/>
    <mergeCell ref="B52:D52"/>
    <mergeCell ref="E52:G52"/>
    <mergeCell ref="H52:J52"/>
    <mergeCell ref="K52:S52"/>
    <mergeCell ref="T52:V52"/>
    <mergeCell ref="W52:Y52"/>
    <mergeCell ref="Z52:AB52"/>
    <mergeCell ref="B51:D51"/>
    <mergeCell ref="E51:G51"/>
    <mergeCell ref="H51:J51"/>
    <mergeCell ref="K51:S51"/>
    <mergeCell ref="T51:V51"/>
    <mergeCell ref="W51:Y51"/>
    <mergeCell ref="AC52:AE52"/>
    <mergeCell ref="AF52:AH52"/>
    <mergeCell ref="B53:D53"/>
    <mergeCell ref="E53:G53"/>
    <mergeCell ref="H53:J53"/>
    <mergeCell ref="K53:S53"/>
    <mergeCell ref="T53:V53"/>
    <mergeCell ref="W53:Y53"/>
    <mergeCell ref="Z53:AB53"/>
    <mergeCell ref="AC53:AE53"/>
    <mergeCell ref="AF53:AH53"/>
    <mergeCell ref="B54:D54"/>
    <mergeCell ref="E54:G54"/>
    <mergeCell ref="H54:J54"/>
    <mergeCell ref="K54:S54"/>
    <mergeCell ref="T54:V54"/>
    <mergeCell ref="W54:Y54"/>
    <mergeCell ref="Z54:AB54"/>
    <mergeCell ref="AC54:AE54"/>
    <mergeCell ref="AF54:AH54"/>
    <mergeCell ref="Z55:AB55"/>
    <mergeCell ref="AC55:AE55"/>
    <mergeCell ref="AF55:AH55"/>
    <mergeCell ref="B56:D56"/>
    <mergeCell ref="E56:G56"/>
    <mergeCell ref="H56:J56"/>
    <mergeCell ref="K56:S56"/>
    <mergeCell ref="T56:V56"/>
    <mergeCell ref="W56:Y56"/>
    <mergeCell ref="Z56:AB56"/>
    <mergeCell ref="B55:D55"/>
    <mergeCell ref="E55:G55"/>
    <mergeCell ref="H55:J55"/>
    <mergeCell ref="K55:S55"/>
    <mergeCell ref="T55:V55"/>
    <mergeCell ref="W55:Y55"/>
    <mergeCell ref="AC56:AE56"/>
    <mergeCell ref="AF56:AH56"/>
    <mergeCell ref="B57:D57"/>
    <mergeCell ref="E57:G57"/>
    <mergeCell ref="H57:J57"/>
    <mergeCell ref="K57:S57"/>
    <mergeCell ref="T57:V57"/>
    <mergeCell ref="W57:Y57"/>
    <mergeCell ref="Z57:AB57"/>
    <mergeCell ref="AC57:AE57"/>
    <mergeCell ref="AF57:AH57"/>
    <mergeCell ref="B58:D58"/>
    <mergeCell ref="E58:G58"/>
    <mergeCell ref="H58:J58"/>
    <mergeCell ref="K58:S58"/>
    <mergeCell ref="T58:V58"/>
    <mergeCell ref="W58:Y58"/>
    <mergeCell ref="Z58:AB58"/>
    <mergeCell ref="AC58:AE58"/>
    <mergeCell ref="AF58:AH58"/>
    <mergeCell ref="Z59:AB59"/>
    <mergeCell ref="AC59:AE59"/>
    <mergeCell ref="AF59:AH59"/>
    <mergeCell ref="B60:D60"/>
    <mergeCell ref="E60:G60"/>
    <mergeCell ref="H60:J60"/>
    <mergeCell ref="K60:S60"/>
    <mergeCell ref="T60:V60"/>
    <mergeCell ref="W60:Y60"/>
    <mergeCell ref="Z60:AB60"/>
    <mergeCell ref="B59:D59"/>
    <mergeCell ref="E59:G59"/>
    <mergeCell ref="H59:J59"/>
    <mergeCell ref="K59:S59"/>
    <mergeCell ref="T59:V59"/>
    <mergeCell ref="W59:Y59"/>
    <mergeCell ref="AC60:AE60"/>
    <mergeCell ref="AF60:AH60"/>
    <mergeCell ref="B61:D61"/>
    <mergeCell ref="E61:G61"/>
    <mergeCell ref="H61:J61"/>
    <mergeCell ref="K61:S61"/>
    <mergeCell ref="T61:V61"/>
    <mergeCell ref="W61:Y61"/>
    <mergeCell ref="Z61:AB61"/>
    <mergeCell ref="AC61:AE61"/>
    <mergeCell ref="AF61:AH61"/>
    <mergeCell ref="B62:D62"/>
    <mergeCell ref="E62:G62"/>
    <mergeCell ref="H62:J62"/>
    <mergeCell ref="K62:S62"/>
    <mergeCell ref="T62:V62"/>
    <mergeCell ref="W62:Y62"/>
    <mergeCell ref="Z62:AB62"/>
    <mergeCell ref="AC62:AE62"/>
    <mergeCell ref="AF62:AH62"/>
    <mergeCell ref="Z63:AB63"/>
    <mergeCell ref="AC63:AE63"/>
    <mergeCell ref="AF63:AH63"/>
    <mergeCell ref="B64:D64"/>
    <mergeCell ref="E64:G64"/>
    <mergeCell ref="H64:J64"/>
    <mergeCell ref="K64:S64"/>
    <mergeCell ref="T64:V64"/>
    <mergeCell ref="W64:Y64"/>
    <mergeCell ref="Z64:AB64"/>
    <mergeCell ref="B63:D63"/>
    <mergeCell ref="E63:G63"/>
    <mergeCell ref="H63:J63"/>
    <mergeCell ref="K63:S63"/>
    <mergeCell ref="T63:V63"/>
    <mergeCell ref="W63:Y63"/>
    <mergeCell ref="AC64:AE64"/>
    <mergeCell ref="AF64:AH64"/>
    <mergeCell ref="B65:D65"/>
    <mergeCell ref="E65:G65"/>
    <mergeCell ref="H65:J65"/>
    <mergeCell ref="K65:S65"/>
    <mergeCell ref="T65:V65"/>
    <mergeCell ref="W65:Y65"/>
    <mergeCell ref="Z65:AB65"/>
    <mergeCell ref="AC65:AE65"/>
    <mergeCell ref="AF65:AH65"/>
    <mergeCell ref="B66:D66"/>
    <mergeCell ref="E66:G66"/>
    <mergeCell ref="H66:J66"/>
    <mergeCell ref="K66:S66"/>
    <mergeCell ref="T66:V66"/>
    <mergeCell ref="W66:Y66"/>
    <mergeCell ref="Z66:AB66"/>
    <mergeCell ref="AC66:AE66"/>
    <mergeCell ref="AF66:AH66"/>
    <mergeCell ref="A68:D68"/>
    <mergeCell ref="E68:K68"/>
    <mergeCell ref="L68:S68"/>
    <mergeCell ref="T68:Z68"/>
    <mergeCell ref="AA68:AH68"/>
    <mergeCell ref="A69:D71"/>
    <mergeCell ref="F69:I69"/>
    <mergeCell ref="J69:K69"/>
    <mergeCell ref="L69:S69"/>
    <mergeCell ref="T69:Y69"/>
    <mergeCell ref="AA69:AG71"/>
    <mergeCell ref="AH69:AH71"/>
    <mergeCell ref="F70:I70"/>
    <mergeCell ref="J70:K70"/>
    <mergeCell ref="L70:S70"/>
    <mergeCell ref="T70:Y70"/>
    <mergeCell ref="F71:I71"/>
    <mergeCell ref="J71:K71"/>
    <mergeCell ref="L71:S71"/>
    <mergeCell ref="T71:Y71"/>
    <mergeCell ref="A75:D77"/>
    <mergeCell ref="F75:I75"/>
    <mergeCell ref="J75:K75"/>
    <mergeCell ref="L75:S75"/>
    <mergeCell ref="T75:Y75"/>
    <mergeCell ref="AA75:AG77"/>
    <mergeCell ref="AH72:AH74"/>
    <mergeCell ref="F73:I73"/>
    <mergeCell ref="J73:K73"/>
    <mergeCell ref="L73:S73"/>
    <mergeCell ref="T73:Y73"/>
    <mergeCell ref="F74:I74"/>
    <mergeCell ref="J74:K74"/>
    <mergeCell ref="L74:S74"/>
    <mergeCell ref="T74:Y74"/>
    <mergeCell ref="A72:D74"/>
    <mergeCell ref="F72:I72"/>
    <mergeCell ref="J72:K72"/>
    <mergeCell ref="L72:S72"/>
    <mergeCell ref="T72:Y72"/>
    <mergeCell ref="AA72:AG74"/>
    <mergeCell ref="AH75:AH77"/>
    <mergeCell ref="F76:I76"/>
    <mergeCell ref="J76:K76"/>
    <mergeCell ref="L76:S76"/>
    <mergeCell ref="T76:Y76"/>
    <mergeCell ref="F77:I77"/>
    <mergeCell ref="J77:K77"/>
    <mergeCell ref="L77:S77"/>
    <mergeCell ref="T77:Y77"/>
    <mergeCell ref="A80:D81"/>
    <mergeCell ref="E80:K80"/>
    <mergeCell ref="L80:Z81"/>
    <mergeCell ref="AA80:AG81"/>
    <mergeCell ref="AH80:AH81"/>
    <mergeCell ref="E81:J81"/>
    <mergeCell ref="A78:D78"/>
    <mergeCell ref="E78:I78"/>
    <mergeCell ref="J78:K78"/>
    <mergeCell ref="L78:Z78"/>
    <mergeCell ref="AA78:AG78"/>
    <mergeCell ref="A79:D79"/>
    <mergeCell ref="E79:I79"/>
    <mergeCell ref="J79:K79"/>
    <mergeCell ref="L79:Z79"/>
    <mergeCell ref="AA79:AG79"/>
    <mergeCell ref="D86:F86"/>
    <mergeCell ref="G86:J86"/>
    <mergeCell ref="M86:O86"/>
    <mergeCell ref="V86:Y86"/>
    <mergeCell ref="Z86:AC86"/>
    <mergeCell ref="A82:Z82"/>
    <mergeCell ref="AA82:AG82"/>
    <mergeCell ref="D85:F85"/>
    <mergeCell ref="G85:J85"/>
    <mergeCell ref="M85:O85"/>
    <mergeCell ref="P85:S85"/>
    <mergeCell ref="V85:Y85"/>
    <mergeCell ref="Z85:AC85"/>
  </mergeCells>
  <phoneticPr fontId="2"/>
  <dataValidations count="2">
    <dataValidation type="custom" allowBlank="1" showInputMessage="1" showErrorMessage="1" error="対象機器で「LED照明器具」を選択している場合、開口部欄には入力しないでください。" sqref="T47:Y66" xr:uid="{1CBA4F4A-A7DF-44BC-B1EA-4C080E39E27D}">
      <formula1>$B47&lt;&gt;"LED照明器具"</formula1>
    </dataValidation>
    <dataValidation type="custom" allowBlank="1" showInputMessage="1" showErrorMessage="1" error="「対象機器」で開口部を選択している場合、LED欄には入力しないでください。" sqref="AF47:AH66" xr:uid="{178C2A10-9F7E-4953-A1F5-E8B968F8CC5E}">
      <formula1>$AI47&lt;&gt;"開"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&amp;L&amp;"BIZ UD明朝 Medium,標準"&amp;10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D39835-8380-4F9E-94BF-068011E86ADA}">
          <x14:formula1>
            <xm:f>リスト!$C$4:$C$9</xm:f>
          </x14:formula1>
          <xm:sqref>B47:D66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N21"/>
  <sheetViews>
    <sheetView workbookViewId="0">
      <selection activeCell="L14" sqref="L14"/>
    </sheetView>
  </sheetViews>
  <sheetFormatPr defaultRowHeight="12"/>
  <cols>
    <col min="1" max="1" width="2.625" style="3" customWidth="1"/>
    <col min="2" max="2" width="3.25" style="4" bestFit="1" customWidth="1"/>
    <col min="3" max="3" width="24" style="3" bestFit="1" customWidth="1"/>
    <col min="4" max="4" width="3.125" style="7" customWidth="1"/>
    <col min="5" max="5" width="4.75" style="3" bestFit="1" customWidth="1"/>
    <col min="6" max="6" width="8" style="2" bestFit="1" customWidth="1"/>
    <col min="7" max="7" width="3.125" style="8" customWidth="1"/>
    <col min="8" max="8" width="4.75" style="3" bestFit="1" customWidth="1"/>
    <col min="9" max="9" width="8" style="2" bestFit="1" customWidth="1"/>
    <col min="10" max="10" width="3.125" style="2" customWidth="1"/>
    <col min="11" max="11" width="13.125" style="2" customWidth="1"/>
    <col min="12" max="12" width="10.125" style="2" customWidth="1"/>
    <col min="13" max="13" width="18.625" style="2" customWidth="1"/>
    <col min="14" max="14" width="10.125" style="2" customWidth="1"/>
    <col min="15" max="16384" width="9" style="2"/>
  </cols>
  <sheetData>
    <row r="1" spans="1:14">
      <c r="A1" s="3" t="s">
        <v>3</v>
      </c>
    </row>
    <row r="2" spans="1:14" ht="12.75" thickBot="1">
      <c r="E2" s="62" t="s">
        <v>23</v>
      </c>
      <c r="F2" s="62"/>
      <c r="H2" s="62" t="s">
        <v>24</v>
      </c>
      <c r="I2" s="62"/>
      <c r="K2" s="33" t="s">
        <v>123</v>
      </c>
      <c r="L2" s="34" t="s">
        <v>45</v>
      </c>
      <c r="M2" s="36" t="s">
        <v>46</v>
      </c>
      <c r="N2" s="35" t="s">
        <v>47</v>
      </c>
    </row>
    <row r="3" spans="1:14" ht="12.75" customHeight="1" thickTop="1" thickBot="1">
      <c r="C3" s="5" t="s">
        <v>4</v>
      </c>
      <c r="D3" s="8"/>
      <c r="E3" s="5" t="s">
        <v>1</v>
      </c>
      <c r="F3" s="5" t="s">
        <v>2</v>
      </c>
      <c r="H3" s="5" t="s">
        <v>1</v>
      </c>
      <c r="I3" s="5" t="s">
        <v>2</v>
      </c>
      <c r="K3" s="37" t="s">
        <v>48</v>
      </c>
      <c r="L3" s="38" t="s">
        <v>124</v>
      </c>
      <c r="M3" s="39" t="s">
        <v>126</v>
      </c>
      <c r="N3" s="40" t="s">
        <v>128</v>
      </c>
    </row>
    <row r="4" spans="1:14" ht="12.75" customHeight="1" thickTop="1">
      <c r="C4" s="3" t="s">
        <v>5</v>
      </c>
      <c r="E4" s="4">
        <v>0</v>
      </c>
      <c r="F4" s="2" t="s">
        <v>22</v>
      </c>
      <c r="H4" s="4">
        <v>0</v>
      </c>
      <c r="I4" s="2" t="s">
        <v>22</v>
      </c>
      <c r="K4" s="41" t="s">
        <v>49</v>
      </c>
      <c r="L4" s="42" t="s">
        <v>125</v>
      </c>
      <c r="M4" s="43" t="s">
        <v>127</v>
      </c>
      <c r="N4" s="44" t="s">
        <v>129</v>
      </c>
    </row>
    <row r="5" spans="1:14">
      <c r="C5" s="3" t="s">
        <v>6</v>
      </c>
      <c r="E5" s="1">
        <v>0.01</v>
      </c>
      <c r="F5" s="2" t="s">
        <v>19</v>
      </c>
      <c r="H5" s="1">
        <v>0.01</v>
      </c>
      <c r="I5" s="2" t="s">
        <v>19</v>
      </c>
    </row>
    <row r="6" spans="1:14">
      <c r="C6" s="3" t="s">
        <v>7</v>
      </c>
      <c r="E6" s="1">
        <v>1.7</v>
      </c>
      <c r="F6" s="2" t="s">
        <v>20</v>
      </c>
      <c r="H6" s="1">
        <v>0.6</v>
      </c>
      <c r="I6" s="2" t="s">
        <v>20</v>
      </c>
    </row>
    <row r="7" spans="1:14">
      <c r="C7" s="3" t="s">
        <v>8</v>
      </c>
      <c r="E7" s="1">
        <v>3.5</v>
      </c>
      <c r="F7" s="2" t="s">
        <v>21</v>
      </c>
      <c r="H7" s="1">
        <v>1.2</v>
      </c>
      <c r="I7" s="2" t="s">
        <v>21</v>
      </c>
    </row>
    <row r="8" spans="1:14">
      <c r="C8" s="3" t="s">
        <v>9</v>
      </c>
    </row>
    <row r="9" spans="1:14">
      <c r="C9" s="3" t="s">
        <v>10</v>
      </c>
    </row>
    <row r="12" spans="1:14">
      <c r="C12" s="3" t="s">
        <v>11</v>
      </c>
    </row>
    <row r="13" spans="1:14">
      <c r="C13" s="3" t="s">
        <v>12</v>
      </c>
    </row>
    <row r="14" spans="1:14">
      <c r="C14" s="3" t="s">
        <v>13</v>
      </c>
    </row>
    <row r="15" spans="1:14">
      <c r="C15" s="3" t="s">
        <v>14</v>
      </c>
    </row>
    <row r="16" spans="1:14">
      <c r="C16" s="3" t="s">
        <v>15</v>
      </c>
    </row>
    <row r="17" spans="3:3">
      <c r="C17" s="3" t="s">
        <v>16</v>
      </c>
    </row>
    <row r="18" spans="3:3">
      <c r="C18" s="3" t="s">
        <v>17</v>
      </c>
    </row>
    <row r="19" spans="3:3">
      <c r="C19" s="3" t="s">
        <v>18</v>
      </c>
    </row>
    <row r="21" spans="3:3">
      <c r="C21" s="3" t="s">
        <v>36</v>
      </c>
    </row>
  </sheetData>
  <sheetProtection password="FAFA" sheet="1" objects="1" scenarios="1"/>
  <mergeCells count="2">
    <mergeCell ref="E2:F2"/>
    <mergeCell ref="H2:I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</vt:lpstr>
      <vt:lpstr>給湯器工事完了日が9月30日まで</vt:lpstr>
      <vt:lpstr>給湯器工事完了日が10月1日以後</vt:lpstr>
      <vt:lpstr>リスト</vt:lpstr>
      <vt:lpstr>給湯器工事完了日が10月1日以後!Print_Area</vt:lpstr>
      <vt:lpstr>給湯器工事完了日が9月30日まで!Print_Area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　雄亮</dc:creator>
  <cp:lastModifiedBy>今井　雄亮</cp:lastModifiedBy>
  <cp:lastPrinted>2026-03-24T06:19:13Z</cp:lastPrinted>
  <dcterms:created xsi:type="dcterms:W3CDTF">2015-06-05T18:19:34Z</dcterms:created>
  <dcterms:modified xsi:type="dcterms:W3CDTF">2026-05-07T08:41:53Z</dcterms:modified>
</cp:coreProperties>
</file>